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695" activeTab="0"/>
  </bookViews>
  <sheets>
    <sheet name="1次" sheetId="1" r:id="rId1"/>
  </sheets>
  <externalReferences>
    <externalReference r:id="rId4"/>
    <externalReference r:id="rId5"/>
  </externalReferences>
  <definedNames>
    <definedName name="曜日" localSheetId="0">'[2]M'!$A:$B</definedName>
    <definedName name="曜日">'[1]M'!$A:$B</definedName>
  </definedNames>
  <calcPr fullCalcOnLoad="1"/>
</workbook>
</file>

<file path=xl/sharedStrings.xml><?xml version="1.0" encoding="utf-8"?>
<sst xmlns="http://schemas.openxmlformats.org/spreadsheetml/2006/main" count="210" uniqueCount="99">
  <si>
    <t>目標1000時間クリア！中小企業診断士学習タイムテーブル</t>
  </si>
  <si>
    <t>講義科目マスタ</t>
  </si>
  <si>
    <t>講義</t>
  </si>
  <si>
    <t>自主学習</t>
  </si>
  <si>
    <t>累積グラフ用</t>
  </si>
  <si>
    <t>A</t>
  </si>
  <si>
    <t>経済</t>
  </si>
  <si>
    <t>経済学・経済政策</t>
  </si>
  <si>
    <t>A：経済</t>
  </si>
  <si>
    <t>B：財務</t>
  </si>
  <si>
    <t>C：経営</t>
  </si>
  <si>
    <t>D：運営</t>
  </si>
  <si>
    <t>E：法務</t>
  </si>
  <si>
    <t>F：情報</t>
  </si>
  <si>
    <t>G：中小</t>
  </si>
  <si>
    <t>J:2次対策</t>
  </si>
  <si>
    <t>週当たり</t>
  </si>
  <si>
    <t>B</t>
  </si>
  <si>
    <t>財務</t>
  </si>
  <si>
    <t>財務・会計</t>
  </si>
  <si>
    <t>日</t>
  </si>
  <si>
    <t>月</t>
  </si>
  <si>
    <t>週</t>
  </si>
  <si>
    <t>科目</t>
  </si>
  <si>
    <t>D</t>
  </si>
  <si>
    <t>H</t>
  </si>
  <si>
    <t>講義A</t>
  </si>
  <si>
    <t>講義B</t>
  </si>
  <si>
    <t>講義C</t>
  </si>
  <si>
    <t>講義D</t>
  </si>
  <si>
    <t>講義E</t>
  </si>
  <si>
    <t>講義F</t>
  </si>
  <si>
    <t>講義G</t>
  </si>
  <si>
    <t>講義J</t>
  </si>
  <si>
    <t>自主A</t>
  </si>
  <si>
    <t>自主B</t>
  </si>
  <si>
    <t>自主C</t>
  </si>
  <si>
    <t>自主D</t>
  </si>
  <si>
    <t>自主E</t>
  </si>
  <si>
    <t>自主F</t>
  </si>
  <si>
    <t>自主G</t>
  </si>
  <si>
    <t>自主J</t>
  </si>
  <si>
    <t>乖離</t>
  </si>
  <si>
    <t>標準</t>
  </si>
  <si>
    <t>計画</t>
  </si>
  <si>
    <t>実際</t>
  </si>
  <si>
    <t>C</t>
  </si>
  <si>
    <t>経営</t>
  </si>
  <si>
    <t>企業経営理論</t>
  </si>
  <si>
    <t>運営</t>
  </si>
  <si>
    <t>運営管理</t>
  </si>
  <si>
    <t>E</t>
  </si>
  <si>
    <t>法務</t>
  </si>
  <si>
    <t>経営法務</t>
  </si>
  <si>
    <t>F</t>
  </si>
  <si>
    <t>情報</t>
  </si>
  <si>
    <t>経営情報システム</t>
  </si>
  <si>
    <t>G</t>
  </si>
  <si>
    <t>中小</t>
  </si>
  <si>
    <t>中小企業経営・政策</t>
  </si>
  <si>
    <t>J</t>
  </si>
  <si>
    <t>事例</t>
  </si>
  <si>
    <t>←250時間、1/4クリア。あと4倍！</t>
  </si>
  <si>
    <t>←年末レコード。事例基本+土日で↑</t>
  </si>
  <si>
    <t>←運営に注力(重複受講あり)。予定超。</t>
  </si>
  <si>
    <t>←経済答練対策で週末に急伸。体調注意</t>
  </si>
  <si>
    <t>←喉を痛め、答練で気も緩んでペース↓</t>
  </si>
  <si>
    <t>←経済は受講1回では？マーク。復習注力</t>
  </si>
  <si>
    <t>←経済の深み恐るべし。祝500h突破！</t>
  </si>
  <si>
    <t>←情報は手応え感薄い。密度UP必要。</t>
  </si>
  <si>
    <t>←暗記科目の攻略法変更。横浜合宿開催</t>
  </si>
  <si>
    <t>←情報まずまず。土日使えずやや気残り</t>
  </si>
  <si>
    <t>←1次直前S受講。他科目復習を意識</t>
  </si>
  <si>
    <t>←年度末。イベント多く自主学習低調。</t>
  </si>
  <si>
    <t>←法務答練で土日フル。これがMAX時間</t>
  </si>
  <si>
    <t>←中小意外に面白いが、財務の遅れ心配</t>
  </si>
  <si>
    <t>←細切れ多く学習時間不足。さてどうなる？</t>
  </si>
  <si>
    <t>←中小ラスト追い込み。財務スイッチオン</t>
  </si>
  <si>
    <t>←中小細切れ復習＋2次チェック模試</t>
  </si>
  <si>
    <t>←経営答練直前追い込み10h効果</t>
  </si>
  <si>
    <t>←財務過去問5年分一気解き。集中の原則</t>
  </si>
  <si>
    <t>←始発電車作戦開始。まず運営×3日。</t>
  </si>
  <si>
    <t>←経済一瞬パニック。代休でしっかり挽回</t>
  </si>
  <si>
    <t>←土日ダレるが、朝練+代休で時間キープ</t>
  </si>
  <si>
    <t>←土日+代休+朝練。これがMAXだろ・・。</t>
  </si>
  <si>
    <t>←中小危機感をバネに、総まとめ期スタート</t>
  </si>
  <si>
    <t>模試</t>
  </si>
  <si>
    <t>←1次模試土日フル。7枚皿回し初体験。</t>
  </si>
  <si>
    <t>←模試復習+総まとめ講義、土日フル。</t>
  </si>
  <si>
    <t>1次試験</t>
  </si>
  <si>
    <t>2次試験</t>
  </si>
  <si>
    <t>総講義時間</t>
  </si>
  <si>
    <t>総自主学習H</t>
  </si>
  <si>
    <t>計</t>
  </si>
  <si>
    <t>←朝勉できず↓。日曜講義で闘魂再注入</t>
  </si>
  <si>
    <t>←ペース急減痛い！巻き直し反転攻勢へ</t>
  </si>
  <si>
    <t>←模試答練早解き。土日でちょっとダレ。</t>
  </si>
  <si>
    <t>←時間より集中力。後半科目に配分不足。</t>
  </si>
  <si>
    <t>←1次突破。総学習時間1,032H。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</si>
</sst>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#,##0.0;[Red]\-#,##0.0"/>
    <numFmt numFmtId="179" formatCode="0.0_ "/>
    <numFmt numFmtId="180" formatCode="#,##0.0_ ;[Red]\-#,##0.0\ "/>
    <numFmt numFmtId="181" formatCode="#,##0.000;[Red]\-#,##0.000"/>
    <numFmt numFmtId="182" formatCode="[&lt;=999]000;[&lt;=9999]000\-00;000\-0000"/>
    <numFmt numFmtId="183" formatCode="0.0%"/>
    <numFmt numFmtId="184" formatCode=";;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.0_ ;_ * \-#,##0.0_ ;_ * &quot;-&quot;_ ;_ @_ "/>
    <numFmt numFmtId="190" formatCode="#,##0_);[Red]\(#,##0\)"/>
    <numFmt numFmtId="191" formatCode="#,##0.0_);[Red]\(#,##0.0\)"/>
    <numFmt numFmtId="192" formatCode="&quot;\&quot;#,##0.0_);[Red]\(&quot;\&quot;#,##0.0\)"/>
    <numFmt numFmtId="193" formatCode="#,##0.0_ "/>
    <numFmt numFmtId="194" formatCode="##,##0"/>
    <numFmt numFmtId="195" formatCode="##,##0.0"/>
    <numFmt numFmtId="196" formatCode="#,##0_ "/>
  </numFmts>
  <fonts count="10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0"/>
      <name val="Arial"/>
      <family val="2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 style="thin">
        <color indexed="23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 style="thin">
        <color indexed="2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hair"/>
      <top>
        <color indexed="8"/>
      </top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hair"/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Alignment="1">
      <alignment vertical="center"/>
    </xf>
    <xf numFmtId="178" fontId="0" fillId="0" borderId="0" xfId="0" applyAlignment="1">
      <alignment horizontal="center" vertical="center"/>
    </xf>
    <xf numFmtId="38" fontId="0" fillId="0" borderId="0" xfId="0" applyAlignment="1">
      <alignment horizontal="center" vertical="center"/>
    </xf>
    <xf numFmtId="38" fontId="0" fillId="0" borderId="0" xfId="0" applyAlignment="1">
      <alignment vertical="center" shrinkToFit="1"/>
    </xf>
    <xf numFmtId="178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8" fontId="4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" xfId="0" applyBorder="1" applyAlignment="1">
      <alignment horizontal="center" vertical="center" shrinkToFit="1"/>
    </xf>
    <xf numFmtId="178" fontId="0" fillId="2" borderId="5" xfId="0" applyBorder="1" applyAlignment="1">
      <alignment vertical="center"/>
    </xf>
    <xf numFmtId="0" fontId="0" fillId="3" borderId="5" xfId="0" applyBorder="1" applyAlignment="1">
      <alignment vertical="center"/>
    </xf>
    <xf numFmtId="0" fontId="0" fillId="3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Border="1" applyAlignment="1">
      <alignment horizontal="center" vertical="center" shrinkToFit="1"/>
    </xf>
    <xf numFmtId="178" fontId="0" fillId="0" borderId="12" xfId="0" applyBorder="1" applyAlignment="1">
      <alignment horizontal="center" vertical="center" shrinkToFit="1"/>
    </xf>
    <xf numFmtId="178" fontId="0" fillId="0" borderId="13" xfId="0" applyBorder="1" applyAlignment="1">
      <alignment horizontal="center" vertical="center" shrinkToFit="1"/>
    </xf>
    <xf numFmtId="178" fontId="0" fillId="2" borderId="0" xfId="0" applyAlignment="1">
      <alignment vertical="center"/>
    </xf>
    <xf numFmtId="0" fontId="0" fillId="3" borderId="0" xfId="0" applyAlignment="1">
      <alignment vertical="center"/>
    </xf>
    <xf numFmtId="0" fontId="0" fillId="3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5" xfId="0" applyBorder="1" applyAlignment="1">
      <alignment vertical="center"/>
    </xf>
    <xf numFmtId="178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8" fontId="0" fillId="0" borderId="16" xfId="0" applyBorder="1" applyAlignment="1">
      <alignment vertical="center"/>
    </xf>
    <xf numFmtId="38" fontId="0" fillId="0" borderId="17" xfId="0" applyBorder="1" applyAlignment="1">
      <alignment vertical="center" shrinkToFit="1"/>
    </xf>
    <xf numFmtId="178" fontId="0" fillId="0" borderId="18" xfId="0" applyBorder="1" applyAlignment="1">
      <alignment vertical="center" shrinkToFit="1"/>
    </xf>
    <xf numFmtId="38" fontId="0" fillId="0" borderId="19" xfId="0" applyBorder="1" applyAlignment="1">
      <alignment vertical="center" shrinkToFit="1"/>
    </xf>
    <xf numFmtId="178" fontId="0" fillId="2" borderId="0" xfId="0" applyAlignment="1">
      <alignment horizontal="right" vertical="center"/>
    </xf>
    <xf numFmtId="0" fontId="0" fillId="3" borderId="0" xfId="0" applyAlignment="1">
      <alignment horizontal="right" vertical="center"/>
    </xf>
    <xf numFmtId="0" fontId="0" fillId="3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0" xfId="0" applyBorder="1" applyAlignment="1">
      <alignment vertical="center"/>
    </xf>
    <xf numFmtId="178" fontId="0" fillId="0" borderId="21" xfId="0" applyBorder="1" applyAlignment="1">
      <alignment vertical="center"/>
    </xf>
    <xf numFmtId="178" fontId="0" fillId="0" borderId="22" xfId="0" applyBorder="1" applyAlignment="1">
      <alignment horizontal="center" vertical="center"/>
    </xf>
    <xf numFmtId="38" fontId="0" fillId="0" borderId="10" xfId="0" applyBorder="1" applyAlignment="1">
      <alignment horizontal="center" vertical="center"/>
    </xf>
    <xf numFmtId="178" fontId="0" fillId="0" borderId="20" xfId="0" applyBorder="1" applyAlignment="1">
      <alignment vertical="center"/>
    </xf>
    <xf numFmtId="38" fontId="0" fillId="0" borderId="9" xfId="0" applyBorder="1" applyAlignment="1">
      <alignment vertical="center" shrinkToFit="1"/>
    </xf>
    <xf numFmtId="178" fontId="0" fillId="0" borderId="21" xfId="0" applyBorder="1" applyAlignment="1">
      <alignment vertical="center" shrinkToFit="1"/>
    </xf>
    <xf numFmtId="38" fontId="0" fillId="0" borderId="22" xfId="0" applyBorder="1" applyAlignment="1">
      <alignment vertical="center" shrinkToFit="1"/>
    </xf>
    <xf numFmtId="38" fontId="0" fillId="3" borderId="0" xfId="0" applyAlignment="1">
      <alignment vertical="center"/>
    </xf>
    <xf numFmtId="38" fontId="0" fillId="3" borderId="14" xfId="0" applyBorder="1" applyAlignment="1">
      <alignment vertical="center"/>
    </xf>
    <xf numFmtId="38" fontId="0" fillId="0" borderId="0" xfId="0" applyAlignment="1">
      <alignment vertical="center"/>
    </xf>
    <xf numFmtId="0" fontId="0" fillId="4" borderId="0" xfId="0" applyAlignment="1">
      <alignment vertical="center"/>
    </xf>
    <xf numFmtId="0" fontId="0" fillId="5" borderId="0" xfId="0" applyAlignment="1">
      <alignment vertical="center"/>
    </xf>
    <xf numFmtId="38" fontId="5" fillId="6" borderId="0" xfId="0" applyAlignment="1">
      <alignment vertical="center"/>
    </xf>
    <xf numFmtId="38" fontId="6" fillId="0" borderId="10" xfId="0" applyBorder="1" applyAlignment="1">
      <alignment horizontal="center" vertical="center"/>
    </xf>
    <xf numFmtId="0" fontId="0" fillId="7" borderId="0" xfId="0" applyAlignment="1">
      <alignment vertical="center"/>
    </xf>
    <xf numFmtId="0" fontId="7" fillId="0" borderId="0" xfId="0" applyAlignment="1">
      <alignment vertical="center"/>
    </xf>
    <xf numFmtId="178" fontId="0" fillId="0" borderId="21" xfId="0" applyBorder="1" applyAlignment="1">
      <alignment vertical="center" shrinkToFit="1"/>
    </xf>
    <xf numFmtId="178" fontId="0" fillId="8" borderId="22" xfId="0" applyBorder="1" applyAlignment="1">
      <alignment horizontal="center" vertical="center"/>
    </xf>
    <xf numFmtId="38" fontId="0" fillId="8" borderId="10" xfId="0" applyBorder="1" applyAlignment="1">
      <alignment horizontal="center" vertical="center"/>
    </xf>
    <xf numFmtId="0" fontId="0" fillId="8" borderId="9" xfId="0" applyBorder="1" applyAlignment="1">
      <alignment horizontal="center" vertical="center"/>
    </xf>
    <xf numFmtId="0" fontId="0" fillId="8" borderId="10" xfId="0" applyBorder="1" applyAlignment="1">
      <alignment horizontal="center" vertical="center"/>
    </xf>
    <xf numFmtId="178" fontId="0" fillId="0" borderId="23" xfId="0" applyBorder="1" applyAlignment="1">
      <alignment horizontal="center" vertical="center"/>
    </xf>
    <xf numFmtId="178" fontId="0" fillId="0" borderId="24" xfId="0" applyBorder="1" applyAlignment="1">
      <alignment horizontal="center" vertical="center"/>
    </xf>
    <xf numFmtId="38" fontId="0" fillId="0" borderId="2" xfId="0" applyBorder="1" applyAlignment="1">
      <alignment horizontal="center" vertical="center"/>
    </xf>
    <xf numFmtId="178" fontId="0" fillId="0" borderId="25" xfId="0" applyBorder="1" applyAlignment="1">
      <alignment horizontal="center" vertical="center"/>
    </xf>
    <xf numFmtId="38" fontId="0" fillId="0" borderId="26" xfId="0" applyBorder="1" applyAlignment="1">
      <alignment horizontal="center" vertical="center"/>
    </xf>
    <xf numFmtId="0" fontId="0" fillId="9" borderId="0" xfId="0" applyAlignment="1">
      <alignment vertical="center"/>
    </xf>
    <xf numFmtId="0" fontId="0" fillId="0" borderId="9" xfId="0" applyBorder="1" applyAlignment="1">
      <alignment horizontal="left" vertical="center"/>
    </xf>
    <xf numFmtId="178" fontId="0" fillId="0" borderId="10" xfId="0" applyBorder="1" applyAlignment="1">
      <alignment vertical="center" shrinkToFit="1"/>
    </xf>
    <xf numFmtId="38" fontId="0" fillId="0" borderId="13" xfId="0" applyBorder="1" applyAlignment="1">
      <alignment vertical="center" shrinkToFit="1"/>
    </xf>
    <xf numFmtId="178" fontId="0" fillId="0" borderId="0" xfId="0" applyNumberFormat="1" applyFill="1" applyBorder="1" applyAlignment="1">
      <alignment vertical="center"/>
    </xf>
    <xf numFmtId="0" fontId="0" fillId="1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2" borderId="27" xfId="0" applyBorder="1" applyAlignment="1">
      <alignment vertical="center"/>
    </xf>
    <xf numFmtId="38" fontId="0" fillId="3" borderId="27" xfId="0" applyBorder="1" applyAlignment="1">
      <alignment vertical="center"/>
    </xf>
    <xf numFmtId="38" fontId="0" fillId="3" borderId="28" xfId="0" applyBorder="1" applyAlignment="1">
      <alignment vertical="center"/>
    </xf>
    <xf numFmtId="176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Alignment="1">
      <alignment horizontal="left" vertical="center"/>
    </xf>
    <xf numFmtId="38" fontId="0" fillId="0" borderId="0" xfId="0" applyAlignment="1">
      <alignment horizontal="center" vertical="center" shrinkToFit="1"/>
    </xf>
    <xf numFmtId="178" fontId="0" fillId="0" borderId="0" xfId="0" applyAlignment="1">
      <alignment horizontal="center" vertical="center" shrinkToFit="1"/>
    </xf>
    <xf numFmtId="181" fontId="0" fillId="0" borderId="0" xfId="0" applyAlignment="1">
      <alignment horizontal="center" vertical="center" shrinkToFit="1"/>
    </xf>
    <xf numFmtId="178" fontId="0" fillId="0" borderId="29" xfId="0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'1次'!$AG$4</c:f>
              <c:strCache>
                <c:ptCount val="1"/>
                <c:pt idx="0">
                  <c:v>講義A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'1次'!$AG$5:$AG$73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7.5</c:v>
                </c:pt>
                <c:pt idx="31">
                  <c:v>12.5</c:v>
                </c:pt>
                <c:pt idx="32">
                  <c:v>17.5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27.5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27.5</c:v>
                </c:pt>
                <c:pt idx="62">
                  <c:v>27.5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27.5</c:v>
                </c:pt>
                <c:pt idx="68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'1次'!$AH$4</c:f>
              <c:strCache>
                <c:ptCount val="1"/>
                <c:pt idx="0">
                  <c:v>講義B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'1次'!$AH$5:$AH$73</c:f>
              <c:numCache>
                <c:ptCount val="69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25</c:v>
                </c:pt>
                <c:pt idx="21">
                  <c:v>25</c:v>
                </c:pt>
                <c:pt idx="22">
                  <c:v>27.5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35</c:v>
                </c:pt>
                <c:pt idx="51">
                  <c:v>35</c:v>
                </c:pt>
                <c:pt idx="52">
                  <c:v>37.5</c:v>
                </c:pt>
                <c:pt idx="53">
                  <c:v>37.5</c:v>
                </c:pt>
                <c:pt idx="54">
                  <c:v>37.5</c:v>
                </c:pt>
                <c:pt idx="55">
                  <c:v>37.5</c:v>
                </c:pt>
                <c:pt idx="56">
                  <c:v>37.5</c:v>
                </c:pt>
                <c:pt idx="57">
                  <c:v>37.5</c:v>
                </c:pt>
                <c:pt idx="58">
                  <c:v>37.5</c:v>
                </c:pt>
                <c:pt idx="59">
                  <c:v>37.5</c:v>
                </c:pt>
                <c:pt idx="60">
                  <c:v>37.5</c:v>
                </c:pt>
                <c:pt idx="61">
                  <c:v>37.5</c:v>
                </c:pt>
                <c:pt idx="62">
                  <c:v>37.5</c:v>
                </c:pt>
                <c:pt idx="63">
                  <c:v>37.5</c:v>
                </c:pt>
                <c:pt idx="64">
                  <c:v>37.5</c:v>
                </c:pt>
                <c:pt idx="65">
                  <c:v>37.5</c:v>
                </c:pt>
                <c:pt idx="66">
                  <c:v>37.5</c:v>
                </c:pt>
                <c:pt idx="67">
                  <c:v>37.5</c:v>
                </c:pt>
                <c:pt idx="68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'1次'!$AI$4</c:f>
              <c:strCache>
                <c:ptCount val="1"/>
                <c:pt idx="0">
                  <c:v>講義C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'1次'!$AI$5:$AI$73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17.5</c:v>
                </c:pt>
                <c:pt idx="16">
                  <c:v>20</c:v>
                </c:pt>
                <c:pt idx="17">
                  <c:v>22.5</c:v>
                </c:pt>
                <c:pt idx="18">
                  <c:v>22.5</c:v>
                </c:pt>
                <c:pt idx="19">
                  <c:v>22.5</c:v>
                </c:pt>
                <c:pt idx="20">
                  <c:v>22.5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22.5</c:v>
                </c:pt>
                <c:pt idx="25">
                  <c:v>22.5</c:v>
                </c:pt>
                <c:pt idx="26">
                  <c:v>22.5</c:v>
                </c:pt>
                <c:pt idx="27">
                  <c:v>22.5</c:v>
                </c:pt>
                <c:pt idx="28">
                  <c:v>22.5</c:v>
                </c:pt>
                <c:pt idx="29">
                  <c:v>22.5</c:v>
                </c:pt>
                <c:pt idx="30">
                  <c:v>22.5</c:v>
                </c:pt>
                <c:pt idx="31">
                  <c:v>22.5</c:v>
                </c:pt>
                <c:pt idx="32">
                  <c:v>22.5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22.5</c:v>
                </c:pt>
                <c:pt idx="37">
                  <c:v>22.5</c:v>
                </c:pt>
                <c:pt idx="38">
                  <c:v>22.5</c:v>
                </c:pt>
                <c:pt idx="39">
                  <c:v>22.5</c:v>
                </c:pt>
                <c:pt idx="40">
                  <c:v>22.5</c:v>
                </c:pt>
                <c:pt idx="41">
                  <c:v>22.5</c:v>
                </c:pt>
                <c:pt idx="42">
                  <c:v>22.5</c:v>
                </c:pt>
                <c:pt idx="43">
                  <c:v>22.5</c:v>
                </c:pt>
                <c:pt idx="44">
                  <c:v>27.5</c:v>
                </c:pt>
                <c:pt idx="45">
                  <c:v>27.5</c:v>
                </c:pt>
                <c:pt idx="46">
                  <c:v>27.5</c:v>
                </c:pt>
                <c:pt idx="47">
                  <c:v>27.5</c:v>
                </c:pt>
                <c:pt idx="48">
                  <c:v>27.5</c:v>
                </c:pt>
                <c:pt idx="49">
                  <c:v>27.5</c:v>
                </c:pt>
                <c:pt idx="50">
                  <c:v>27.5</c:v>
                </c:pt>
                <c:pt idx="51">
                  <c:v>27.5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</c:numCache>
            </c:numRef>
          </c:val>
        </c:ser>
        <c:ser>
          <c:idx val="3"/>
          <c:order val="3"/>
          <c:tx>
            <c:strRef>
              <c:f>'1次'!$AJ$4</c:f>
              <c:strCache>
                <c:ptCount val="1"/>
                <c:pt idx="0">
                  <c:v>講義D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'1次'!$AJ$5:$AJ$73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12.5</c:v>
                </c:pt>
                <c:pt idx="28">
                  <c:v>17.5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27.5</c:v>
                </c:pt>
                <c:pt idx="54">
                  <c:v>27.5</c:v>
                </c:pt>
                <c:pt idx="55">
                  <c:v>27.5</c:v>
                </c:pt>
                <c:pt idx="56">
                  <c:v>27.5</c:v>
                </c:pt>
                <c:pt idx="57">
                  <c:v>27.5</c:v>
                </c:pt>
                <c:pt idx="58">
                  <c:v>27.5</c:v>
                </c:pt>
                <c:pt idx="59">
                  <c:v>27.5</c:v>
                </c:pt>
                <c:pt idx="60">
                  <c:v>27.5</c:v>
                </c:pt>
                <c:pt idx="61">
                  <c:v>27.5</c:v>
                </c:pt>
                <c:pt idx="62">
                  <c:v>27.5</c:v>
                </c:pt>
                <c:pt idx="63">
                  <c:v>27.5</c:v>
                </c:pt>
                <c:pt idx="64">
                  <c:v>27.5</c:v>
                </c:pt>
                <c:pt idx="65">
                  <c:v>27.5</c:v>
                </c:pt>
                <c:pt idx="66">
                  <c:v>27.5</c:v>
                </c:pt>
                <c:pt idx="67">
                  <c:v>27.5</c:v>
                </c:pt>
                <c:pt idx="68">
                  <c:v>27.5</c:v>
                </c:pt>
              </c:numCache>
            </c:numRef>
          </c:val>
        </c:ser>
        <c:ser>
          <c:idx val="4"/>
          <c:order val="4"/>
          <c:tx>
            <c:strRef>
              <c:f>'1次'!$AK$4</c:f>
              <c:strCache>
                <c:ptCount val="1"/>
                <c:pt idx="0">
                  <c:v>講義E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'1次'!$AK$5:$AK$73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17.5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22.5</c:v>
                </c:pt>
                <c:pt idx="53">
                  <c:v>22.5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</c:numCache>
            </c:numRef>
          </c:val>
        </c:ser>
        <c:ser>
          <c:idx val="5"/>
          <c:order val="5"/>
          <c:tx>
            <c:strRef>
              <c:f>'1次'!$AL$4</c:f>
              <c:strCache>
                <c:ptCount val="1"/>
                <c:pt idx="0">
                  <c:v>講義F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'1次'!$AL$5:$AL$73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2.5</c:v>
                </c:pt>
                <c:pt idx="34">
                  <c:v>7.5</c:v>
                </c:pt>
                <c:pt idx="35">
                  <c:v>12.5</c:v>
                </c:pt>
                <c:pt idx="36">
                  <c:v>17.5</c:v>
                </c:pt>
                <c:pt idx="37">
                  <c:v>17.5</c:v>
                </c:pt>
                <c:pt idx="38">
                  <c:v>17.5</c:v>
                </c:pt>
                <c:pt idx="39">
                  <c:v>17.5</c:v>
                </c:pt>
                <c:pt idx="40">
                  <c:v>17.5</c:v>
                </c:pt>
                <c:pt idx="41">
                  <c:v>17.5</c:v>
                </c:pt>
                <c:pt idx="42">
                  <c:v>17.5</c:v>
                </c:pt>
                <c:pt idx="43">
                  <c:v>17.5</c:v>
                </c:pt>
                <c:pt idx="44">
                  <c:v>17.5</c:v>
                </c:pt>
                <c:pt idx="45">
                  <c:v>17.5</c:v>
                </c:pt>
                <c:pt idx="46">
                  <c:v>17.5</c:v>
                </c:pt>
                <c:pt idx="47">
                  <c:v>17.5</c:v>
                </c:pt>
                <c:pt idx="48">
                  <c:v>22.5</c:v>
                </c:pt>
                <c:pt idx="49">
                  <c:v>22.5</c:v>
                </c:pt>
                <c:pt idx="50">
                  <c:v>22.5</c:v>
                </c:pt>
                <c:pt idx="51">
                  <c:v>22.5</c:v>
                </c:pt>
                <c:pt idx="52">
                  <c:v>22.5</c:v>
                </c:pt>
                <c:pt idx="53">
                  <c:v>22.5</c:v>
                </c:pt>
                <c:pt idx="54">
                  <c:v>22.5</c:v>
                </c:pt>
                <c:pt idx="55">
                  <c:v>22.5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22.5</c:v>
                </c:pt>
                <c:pt idx="62">
                  <c:v>22.5</c:v>
                </c:pt>
                <c:pt idx="63">
                  <c:v>22.5</c:v>
                </c:pt>
                <c:pt idx="64">
                  <c:v>22.5</c:v>
                </c:pt>
                <c:pt idx="65">
                  <c:v>22.5</c:v>
                </c:pt>
                <c:pt idx="66">
                  <c:v>22.5</c:v>
                </c:pt>
                <c:pt idx="67">
                  <c:v>22.5</c:v>
                </c:pt>
                <c:pt idx="68">
                  <c:v>22.5</c:v>
                </c:pt>
              </c:numCache>
            </c:numRef>
          </c:val>
        </c:ser>
        <c:ser>
          <c:idx val="6"/>
          <c:order val="6"/>
          <c:tx>
            <c:strRef>
              <c:f>'1次'!$AM$4</c:f>
              <c:strCache>
                <c:ptCount val="1"/>
                <c:pt idx="0">
                  <c:v>講義G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'1次'!$AM$5:$AM$73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7.5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</c:numCache>
            </c:numRef>
          </c:val>
        </c:ser>
        <c:ser>
          <c:idx val="7"/>
          <c:order val="7"/>
          <c:tx>
            <c:strRef>
              <c:f>'1次'!$AN$4</c:f>
              <c:strCache>
                <c:ptCount val="1"/>
                <c:pt idx="0">
                  <c:v>講義J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'1次'!$AN$5:$AN$73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2.5</c:v>
                </c:pt>
                <c:pt idx="20">
                  <c:v>5</c:v>
                </c:pt>
                <c:pt idx="21">
                  <c:v>7.5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17.5</c:v>
                </c:pt>
                <c:pt idx="26">
                  <c:v>17.5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27.5</c:v>
                </c:pt>
                <c:pt idx="33">
                  <c:v>27.5</c:v>
                </c:pt>
                <c:pt idx="34">
                  <c:v>30</c:v>
                </c:pt>
                <c:pt idx="35">
                  <c:v>30</c:v>
                </c:pt>
                <c:pt idx="36">
                  <c:v>32.5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42.5</c:v>
                </c:pt>
                <c:pt idx="41">
                  <c:v>47.5</c:v>
                </c:pt>
                <c:pt idx="42">
                  <c:v>50</c:v>
                </c:pt>
                <c:pt idx="43">
                  <c:v>52.5</c:v>
                </c:pt>
                <c:pt idx="44">
                  <c:v>52.5</c:v>
                </c:pt>
                <c:pt idx="45">
                  <c:v>55</c:v>
                </c:pt>
                <c:pt idx="46">
                  <c:v>57.5</c:v>
                </c:pt>
                <c:pt idx="47">
                  <c:v>60</c:v>
                </c:pt>
                <c:pt idx="48">
                  <c:v>62.5</c:v>
                </c:pt>
                <c:pt idx="49">
                  <c:v>67.5</c:v>
                </c:pt>
                <c:pt idx="50">
                  <c:v>72.5</c:v>
                </c:pt>
                <c:pt idx="51">
                  <c:v>72.5</c:v>
                </c:pt>
                <c:pt idx="52">
                  <c:v>72.5</c:v>
                </c:pt>
                <c:pt idx="53">
                  <c:v>72.5</c:v>
                </c:pt>
                <c:pt idx="54">
                  <c:v>72.5</c:v>
                </c:pt>
                <c:pt idx="55">
                  <c:v>72.5</c:v>
                </c:pt>
                <c:pt idx="56">
                  <c:v>72.5</c:v>
                </c:pt>
                <c:pt idx="57">
                  <c:v>72.5</c:v>
                </c:pt>
                <c:pt idx="58">
                  <c:v>77.5</c:v>
                </c:pt>
                <c:pt idx="59">
                  <c:v>85</c:v>
                </c:pt>
                <c:pt idx="60">
                  <c:v>90</c:v>
                </c:pt>
                <c:pt idx="61">
                  <c:v>95</c:v>
                </c:pt>
                <c:pt idx="62">
                  <c:v>97.5</c:v>
                </c:pt>
                <c:pt idx="63">
                  <c:v>102.5</c:v>
                </c:pt>
                <c:pt idx="64">
                  <c:v>107.5</c:v>
                </c:pt>
                <c:pt idx="65">
                  <c:v>107.5</c:v>
                </c:pt>
                <c:pt idx="66">
                  <c:v>107.5</c:v>
                </c:pt>
                <c:pt idx="67">
                  <c:v>107.5</c:v>
                </c:pt>
                <c:pt idx="68">
                  <c:v>107.5</c:v>
                </c:pt>
              </c:numCache>
            </c:numRef>
          </c:val>
        </c:ser>
        <c:ser>
          <c:idx val="8"/>
          <c:order val="8"/>
          <c:tx>
            <c:strRef>
              <c:f>'1次'!$AO$4</c:f>
              <c:strCache>
                <c:ptCount val="1"/>
                <c:pt idx="0">
                  <c:v>自主A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'1次'!$AO$5:$AO$73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13.5</c:v>
                </c:pt>
                <c:pt idx="30">
                  <c:v>29.5</c:v>
                </c:pt>
                <c:pt idx="31">
                  <c:v>37.5</c:v>
                </c:pt>
                <c:pt idx="32">
                  <c:v>56</c:v>
                </c:pt>
                <c:pt idx="33">
                  <c:v>68</c:v>
                </c:pt>
                <c:pt idx="34">
                  <c:v>71</c:v>
                </c:pt>
                <c:pt idx="35">
                  <c:v>71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71</c:v>
                </c:pt>
                <c:pt idx="40">
                  <c:v>71</c:v>
                </c:pt>
                <c:pt idx="41">
                  <c:v>71</c:v>
                </c:pt>
                <c:pt idx="42">
                  <c:v>71</c:v>
                </c:pt>
                <c:pt idx="43">
                  <c:v>71</c:v>
                </c:pt>
                <c:pt idx="44">
                  <c:v>71</c:v>
                </c:pt>
                <c:pt idx="45">
                  <c:v>71</c:v>
                </c:pt>
                <c:pt idx="46">
                  <c:v>71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97</c:v>
                </c:pt>
                <c:pt idx="51">
                  <c:v>101</c:v>
                </c:pt>
                <c:pt idx="52">
                  <c:v>107.5</c:v>
                </c:pt>
                <c:pt idx="53">
                  <c:v>105</c:v>
                </c:pt>
                <c:pt idx="54">
                  <c:v>105.5</c:v>
                </c:pt>
                <c:pt idx="55">
                  <c:v>110.5</c:v>
                </c:pt>
                <c:pt idx="56">
                  <c:v>114.5</c:v>
                </c:pt>
                <c:pt idx="57">
                  <c:v>121.5</c:v>
                </c:pt>
                <c:pt idx="58">
                  <c:v>121.5</c:v>
                </c:pt>
                <c:pt idx="59">
                  <c:v>121.5</c:v>
                </c:pt>
                <c:pt idx="60">
                  <c:v>121.5</c:v>
                </c:pt>
                <c:pt idx="61">
                  <c:v>121.5</c:v>
                </c:pt>
                <c:pt idx="62">
                  <c:v>121.5</c:v>
                </c:pt>
                <c:pt idx="63">
                  <c:v>121.5</c:v>
                </c:pt>
                <c:pt idx="64">
                  <c:v>121.5</c:v>
                </c:pt>
                <c:pt idx="65">
                  <c:v>121.5</c:v>
                </c:pt>
                <c:pt idx="66">
                  <c:v>121.5</c:v>
                </c:pt>
                <c:pt idx="67">
                  <c:v>121.5</c:v>
                </c:pt>
                <c:pt idx="68">
                  <c:v>121.5</c:v>
                </c:pt>
              </c:numCache>
            </c:numRef>
          </c:val>
        </c:ser>
        <c:ser>
          <c:idx val="9"/>
          <c:order val="9"/>
          <c:tx>
            <c:strRef>
              <c:f>'1次'!$AP$4</c:f>
              <c:strCache>
                <c:ptCount val="1"/>
                <c:pt idx="0">
                  <c:v>自主B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'1次'!$AP$5:$AP$73</c:f>
              <c:numCache>
                <c:ptCount val="69"/>
                <c:pt idx="0">
                  <c:v>6.5</c:v>
                </c:pt>
                <c:pt idx="1">
                  <c:v>11</c:v>
                </c:pt>
                <c:pt idx="2">
                  <c:v>14</c:v>
                </c:pt>
                <c:pt idx="3">
                  <c:v>15.5</c:v>
                </c:pt>
                <c:pt idx="4">
                  <c:v>15.5</c:v>
                </c:pt>
                <c:pt idx="5">
                  <c:v>19</c:v>
                </c:pt>
                <c:pt idx="6">
                  <c:v>20</c:v>
                </c:pt>
                <c:pt idx="7">
                  <c:v>21.5</c:v>
                </c:pt>
                <c:pt idx="8">
                  <c:v>24</c:v>
                </c:pt>
                <c:pt idx="9">
                  <c:v>25.5</c:v>
                </c:pt>
                <c:pt idx="10">
                  <c:v>26.5</c:v>
                </c:pt>
                <c:pt idx="11">
                  <c:v>30</c:v>
                </c:pt>
                <c:pt idx="12">
                  <c:v>40.5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50.5</c:v>
                </c:pt>
                <c:pt idx="18">
                  <c:v>64.5</c:v>
                </c:pt>
                <c:pt idx="19">
                  <c:v>73.5</c:v>
                </c:pt>
                <c:pt idx="20">
                  <c:v>78</c:v>
                </c:pt>
                <c:pt idx="21">
                  <c:v>86</c:v>
                </c:pt>
                <c:pt idx="22">
                  <c:v>89</c:v>
                </c:pt>
                <c:pt idx="23">
                  <c:v>91</c:v>
                </c:pt>
                <c:pt idx="24">
                  <c:v>93</c:v>
                </c:pt>
                <c:pt idx="25">
                  <c:v>93</c:v>
                </c:pt>
                <c:pt idx="26">
                  <c:v>95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103.5</c:v>
                </c:pt>
                <c:pt idx="36">
                  <c:v>105</c:v>
                </c:pt>
                <c:pt idx="37">
                  <c:v>107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111</c:v>
                </c:pt>
                <c:pt idx="43">
                  <c:v>111.5</c:v>
                </c:pt>
                <c:pt idx="44">
                  <c:v>111.5</c:v>
                </c:pt>
                <c:pt idx="45">
                  <c:v>125</c:v>
                </c:pt>
                <c:pt idx="46">
                  <c:v>126</c:v>
                </c:pt>
                <c:pt idx="47">
                  <c:v>129</c:v>
                </c:pt>
                <c:pt idx="48">
                  <c:v>130</c:v>
                </c:pt>
                <c:pt idx="49">
                  <c:v>133.5</c:v>
                </c:pt>
                <c:pt idx="50">
                  <c:v>136.5</c:v>
                </c:pt>
                <c:pt idx="51">
                  <c:v>140</c:v>
                </c:pt>
                <c:pt idx="52">
                  <c:v>144.5</c:v>
                </c:pt>
                <c:pt idx="53">
                  <c:v>145.5</c:v>
                </c:pt>
                <c:pt idx="54">
                  <c:v>146</c:v>
                </c:pt>
                <c:pt idx="55">
                  <c:v>149</c:v>
                </c:pt>
                <c:pt idx="56">
                  <c:v>155.5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</c:numCache>
            </c:numRef>
          </c:val>
        </c:ser>
        <c:ser>
          <c:idx val="10"/>
          <c:order val="10"/>
          <c:tx>
            <c:strRef>
              <c:f>'1次'!$AQ$4</c:f>
              <c:strCache>
                <c:ptCount val="1"/>
                <c:pt idx="0">
                  <c:v>自主C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'1次'!$AQ$5:$AQ$73</c:f>
              <c:numCache>
                <c:ptCount val="6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10</c:v>
                </c:pt>
                <c:pt idx="13">
                  <c:v>13</c:v>
                </c:pt>
                <c:pt idx="14">
                  <c:v>18.5</c:v>
                </c:pt>
                <c:pt idx="15">
                  <c:v>23.5</c:v>
                </c:pt>
                <c:pt idx="16">
                  <c:v>29</c:v>
                </c:pt>
                <c:pt idx="17">
                  <c:v>36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46.5</c:v>
                </c:pt>
                <c:pt idx="25">
                  <c:v>54</c:v>
                </c:pt>
                <c:pt idx="26">
                  <c:v>65.5</c:v>
                </c:pt>
                <c:pt idx="27">
                  <c:v>65.5</c:v>
                </c:pt>
                <c:pt idx="28">
                  <c:v>65.5</c:v>
                </c:pt>
                <c:pt idx="29">
                  <c:v>65.5</c:v>
                </c:pt>
                <c:pt idx="30">
                  <c:v>65.5</c:v>
                </c:pt>
                <c:pt idx="31">
                  <c:v>65.5</c:v>
                </c:pt>
                <c:pt idx="32">
                  <c:v>65.5</c:v>
                </c:pt>
                <c:pt idx="33">
                  <c:v>65.5</c:v>
                </c:pt>
                <c:pt idx="34">
                  <c:v>65.5</c:v>
                </c:pt>
                <c:pt idx="35">
                  <c:v>65.5</c:v>
                </c:pt>
                <c:pt idx="36">
                  <c:v>65.5</c:v>
                </c:pt>
                <c:pt idx="37">
                  <c:v>66.5</c:v>
                </c:pt>
                <c:pt idx="38">
                  <c:v>66.5</c:v>
                </c:pt>
                <c:pt idx="39">
                  <c:v>66.5</c:v>
                </c:pt>
                <c:pt idx="40">
                  <c:v>66.5</c:v>
                </c:pt>
                <c:pt idx="41">
                  <c:v>66.5</c:v>
                </c:pt>
                <c:pt idx="42">
                  <c:v>66.5</c:v>
                </c:pt>
                <c:pt idx="43">
                  <c:v>66.5</c:v>
                </c:pt>
                <c:pt idx="44">
                  <c:v>84.5</c:v>
                </c:pt>
                <c:pt idx="45">
                  <c:v>84.5</c:v>
                </c:pt>
                <c:pt idx="46">
                  <c:v>84.5</c:v>
                </c:pt>
                <c:pt idx="47">
                  <c:v>84.5</c:v>
                </c:pt>
                <c:pt idx="48">
                  <c:v>84.5</c:v>
                </c:pt>
                <c:pt idx="49">
                  <c:v>84.5</c:v>
                </c:pt>
                <c:pt idx="50">
                  <c:v>86.5</c:v>
                </c:pt>
                <c:pt idx="51">
                  <c:v>91.5</c:v>
                </c:pt>
                <c:pt idx="52">
                  <c:v>99</c:v>
                </c:pt>
                <c:pt idx="53">
                  <c:v>100.5</c:v>
                </c:pt>
                <c:pt idx="54">
                  <c:v>102</c:v>
                </c:pt>
                <c:pt idx="55">
                  <c:v>107</c:v>
                </c:pt>
                <c:pt idx="56">
                  <c:v>111</c:v>
                </c:pt>
                <c:pt idx="57">
                  <c:v>116.5</c:v>
                </c:pt>
                <c:pt idx="58">
                  <c:v>116.5</c:v>
                </c:pt>
                <c:pt idx="59">
                  <c:v>116.5</c:v>
                </c:pt>
                <c:pt idx="60">
                  <c:v>116.5</c:v>
                </c:pt>
                <c:pt idx="61">
                  <c:v>116.5</c:v>
                </c:pt>
                <c:pt idx="62">
                  <c:v>116.5</c:v>
                </c:pt>
                <c:pt idx="63">
                  <c:v>116.5</c:v>
                </c:pt>
                <c:pt idx="64">
                  <c:v>116.5</c:v>
                </c:pt>
                <c:pt idx="65">
                  <c:v>116.5</c:v>
                </c:pt>
                <c:pt idx="66">
                  <c:v>116.5</c:v>
                </c:pt>
                <c:pt idx="67">
                  <c:v>116.5</c:v>
                </c:pt>
                <c:pt idx="68">
                  <c:v>116.5</c:v>
                </c:pt>
              </c:numCache>
            </c:numRef>
          </c:val>
        </c:ser>
        <c:ser>
          <c:idx val="11"/>
          <c:order val="11"/>
          <c:tx>
            <c:strRef>
              <c:f>'1次'!$AR$4</c:f>
              <c:strCache>
                <c:ptCount val="1"/>
                <c:pt idx="0">
                  <c:v>自主D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'1次'!$AR$5:$AR$73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10</c:v>
                </c:pt>
                <c:pt idx="24">
                  <c:v>16.5</c:v>
                </c:pt>
                <c:pt idx="25">
                  <c:v>32.5</c:v>
                </c:pt>
                <c:pt idx="26">
                  <c:v>32.5</c:v>
                </c:pt>
                <c:pt idx="27">
                  <c:v>53.5</c:v>
                </c:pt>
                <c:pt idx="28">
                  <c:v>64.5</c:v>
                </c:pt>
                <c:pt idx="29">
                  <c:v>71</c:v>
                </c:pt>
                <c:pt idx="30">
                  <c:v>71.5</c:v>
                </c:pt>
                <c:pt idx="31">
                  <c:v>71.5</c:v>
                </c:pt>
                <c:pt idx="32">
                  <c:v>71.5</c:v>
                </c:pt>
                <c:pt idx="33">
                  <c:v>71.5</c:v>
                </c:pt>
                <c:pt idx="34">
                  <c:v>71.5</c:v>
                </c:pt>
                <c:pt idx="35">
                  <c:v>71.5</c:v>
                </c:pt>
                <c:pt idx="36">
                  <c:v>71.5</c:v>
                </c:pt>
                <c:pt idx="37">
                  <c:v>71.5</c:v>
                </c:pt>
                <c:pt idx="38">
                  <c:v>71.5</c:v>
                </c:pt>
                <c:pt idx="39">
                  <c:v>71.5</c:v>
                </c:pt>
                <c:pt idx="40">
                  <c:v>71.5</c:v>
                </c:pt>
                <c:pt idx="41">
                  <c:v>71.5</c:v>
                </c:pt>
                <c:pt idx="42">
                  <c:v>71.5</c:v>
                </c:pt>
                <c:pt idx="43">
                  <c:v>71.5</c:v>
                </c:pt>
                <c:pt idx="44">
                  <c:v>71.5</c:v>
                </c:pt>
                <c:pt idx="45">
                  <c:v>72.5</c:v>
                </c:pt>
                <c:pt idx="46">
                  <c:v>93</c:v>
                </c:pt>
                <c:pt idx="47">
                  <c:v>93</c:v>
                </c:pt>
                <c:pt idx="48">
                  <c:v>93</c:v>
                </c:pt>
                <c:pt idx="49">
                  <c:v>93</c:v>
                </c:pt>
                <c:pt idx="50">
                  <c:v>93</c:v>
                </c:pt>
                <c:pt idx="51">
                  <c:v>103.5</c:v>
                </c:pt>
                <c:pt idx="52">
                  <c:v>112</c:v>
                </c:pt>
                <c:pt idx="53">
                  <c:v>109.5</c:v>
                </c:pt>
                <c:pt idx="54">
                  <c:v>110.5</c:v>
                </c:pt>
                <c:pt idx="55">
                  <c:v>112</c:v>
                </c:pt>
                <c:pt idx="56">
                  <c:v>117.5</c:v>
                </c:pt>
                <c:pt idx="57">
                  <c:v>123</c:v>
                </c:pt>
                <c:pt idx="58">
                  <c:v>123</c:v>
                </c:pt>
                <c:pt idx="59">
                  <c:v>123</c:v>
                </c:pt>
                <c:pt idx="60">
                  <c:v>123</c:v>
                </c:pt>
                <c:pt idx="61">
                  <c:v>123</c:v>
                </c:pt>
                <c:pt idx="62">
                  <c:v>123</c:v>
                </c:pt>
                <c:pt idx="63">
                  <c:v>123</c:v>
                </c:pt>
                <c:pt idx="64">
                  <c:v>123</c:v>
                </c:pt>
                <c:pt idx="65">
                  <c:v>123</c:v>
                </c:pt>
                <c:pt idx="66">
                  <c:v>123</c:v>
                </c:pt>
                <c:pt idx="67">
                  <c:v>123</c:v>
                </c:pt>
                <c:pt idx="68">
                  <c:v>123</c:v>
                </c:pt>
              </c:numCache>
            </c:numRef>
          </c:val>
        </c:ser>
        <c:ser>
          <c:idx val="12"/>
          <c:order val="12"/>
          <c:tx>
            <c:strRef>
              <c:f>'1次'!$AS$4</c:f>
              <c:strCache>
                <c:ptCount val="1"/>
                <c:pt idx="0">
                  <c:v>自主E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'1次'!$AS$5:$AS$73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7.5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13</c:v>
                </c:pt>
                <c:pt idx="17">
                  <c:v>14.5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18.5</c:v>
                </c:pt>
                <c:pt idx="37">
                  <c:v>28</c:v>
                </c:pt>
                <c:pt idx="38">
                  <c:v>37.5</c:v>
                </c:pt>
                <c:pt idx="39">
                  <c:v>56.5</c:v>
                </c:pt>
                <c:pt idx="40">
                  <c:v>61</c:v>
                </c:pt>
                <c:pt idx="41">
                  <c:v>61</c:v>
                </c:pt>
                <c:pt idx="42">
                  <c:v>61</c:v>
                </c:pt>
                <c:pt idx="43">
                  <c:v>61</c:v>
                </c:pt>
                <c:pt idx="44">
                  <c:v>61</c:v>
                </c:pt>
                <c:pt idx="45">
                  <c:v>61</c:v>
                </c:pt>
                <c:pt idx="46">
                  <c:v>61</c:v>
                </c:pt>
                <c:pt idx="47">
                  <c:v>61</c:v>
                </c:pt>
                <c:pt idx="48">
                  <c:v>61</c:v>
                </c:pt>
                <c:pt idx="49">
                  <c:v>87</c:v>
                </c:pt>
                <c:pt idx="50">
                  <c:v>87</c:v>
                </c:pt>
                <c:pt idx="51">
                  <c:v>89</c:v>
                </c:pt>
                <c:pt idx="52">
                  <c:v>95</c:v>
                </c:pt>
                <c:pt idx="53">
                  <c:v>105.5</c:v>
                </c:pt>
                <c:pt idx="54">
                  <c:v>103</c:v>
                </c:pt>
                <c:pt idx="55">
                  <c:v>108</c:v>
                </c:pt>
                <c:pt idx="56">
                  <c:v>110</c:v>
                </c:pt>
                <c:pt idx="57">
                  <c:v>116.5</c:v>
                </c:pt>
                <c:pt idx="58">
                  <c:v>116.5</c:v>
                </c:pt>
                <c:pt idx="59">
                  <c:v>116.5</c:v>
                </c:pt>
                <c:pt idx="60">
                  <c:v>116.5</c:v>
                </c:pt>
                <c:pt idx="61">
                  <c:v>116.5</c:v>
                </c:pt>
                <c:pt idx="62">
                  <c:v>116.5</c:v>
                </c:pt>
                <c:pt idx="63">
                  <c:v>116.5</c:v>
                </c:pt>
                <c:pt idx="64">
                  <c:v>116.5</c:v>
                </c:pt>
                <c:pt idx="65">
                  <c:v>116.5</c:v>
                </c:pt>
                <c:pt idx="66">
                  <c:v>116.5</c:v>
                </c:pt>
                <c:pt idx="67">
                  <c:v>116.5</c:v>
                </c:pt>
                <c:pt idx="68">
                  <c:v>116.5</c:v>
                </c:pt>
              </c:numCache>
            </c:numRef>
          </c:val>
        </c:ser>
        <c:ser>
          <c:idx val="13"/>
          <c:order val="13"/>
          <c:tx>
            <c:strRef>
              <c:f>'1次'!$AT$4</c:f>
              <c:strCache>
                <c:ptCount val="1"/>
                <c:pt idx="0">
                  <c:v>自主F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'1次'!$AT$5:$AT$73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8.5</c:v>
                </c:pt>
                <c:pt idx="15">
                  <c:v>13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13.5</c:v>
                </c:pt>
                <c:pt idx="22">
                  <c:v>13.5</c:v>
                </c:pt>
                <c:pt idx="23">
                  <c:v>13.5</c:v>
                </c:pt>
                <c:pt idx="24">
                  <c:v>13.5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  <c:pt idx="28">
                  <c:v>13.5</c:v>
                </c:pt>
                <c:pt idx="29">
                  <c:v>13.5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18</c:v>
                </c:pt>
                <c:pt idx="34">
                  <c:v>31.5</c:v>
                </c:pt>
                <c:pt idx="35">
                  <c:v>52.5</c:v>
                </c:pt>
                <c:pt idx="36">
                  <c:v>63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81.5</c:v>
                </c:pt>
                <c:pt idx="49">
                  <c:v>81.5</c:v>
                </c:pt>
                <c:pt idx="50">
                  <c:v>81.5</c:v>
                </c:pt>
                <c:pt idx="51">
                  <c:v>87</c:v>
                </c:pt>
                <c:pt idx="52">
                  <c:v>88.5</c:v>
                </c:pt>
                <c:pt idx="53">
                  <c:v>94.5</c:v>
                </c:pt>
                <c:pt idx="54">
                  <c:v>96</c:v>
                </c:pt>
                <c:pt idx="55">
                  <c:v>100.5</c:v>
                </c:pt>
                <c:pt idx="56">
                  <c:v>101</c:v>
                </c:pt>
                <c:pt idx="57">
                  <c:v>106</c:v>
                </c:pt>
                <c:pt idx="58">
                  <c:v>106</c:v>
                </c:pt>
                <c:pt idx="59">
                  <c:v>106</c:v>
                </c:pt>
                <c:pt idx="60">
                  <c:v>106</c:v>
                </c:pt>
                <c:pt idx="61">
                  <c:v>106</c:v>
                </c:pt>
                <c:pt idx="62">
                  <c:v>106</c:v>
                </c:pt>
                <c:pt idx="63">
                  <c:v>106</c:v>
                </c:pt>
                <c:pt idx="64">
                  <c:v>106</c:v>
                </c:pt>
                <c:pt idx="65">
                  <c:v>106</c:v>
                </c:pt>
                <c:pt idx="66">
                  <c:v>106</c:v>
                </c:pt>
                <c:pt idx="67">
                  <c:v>106</c:v>
                </c:pt>
                <c:pt idx="68">
                  <c:v>106</c:v>
                </c:pt>
              </c:numCache>
            </c:numRef>
          </c:val>
        </c:ser>
        <c:ser>
          <c:idx val="14"/>
          <c:order val="14"/>
          <c:tx>
            <c:strRef>
              <c:f>'1次'!$AV$4</c:f>
              <c:strCache>
                <c:ptCount val="1"/>
                <c:pt idx="0">
                  <c:v>自主J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'1次'!$AV$5:$AV$73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5.5</c:v>
                </c:pt>
                <c:pt idx="20">
                  <c:v>8</c:v>
                </c:pt>
                <c:pt idx="21">
                  <c:v>13</c:v>
                </c:pt>
                <c:pt idx="22">
                  <c:v>17</c:v>
                </c:pt>
                <c:pt idx="23">
                  <c:v>23.5</c:v>
                </c:pt>
                <c:pt idx="24">
                  <c:v>23.5</c:v>
                </c:pt>
                <c:pt idx="25">
                  <c:v>26</c:v>
                </c:pt>
                <c:pt idx="26">
                  <c:v>28</c:v>
                </c:pt>
                <c:pt idx="27">
                  <c:v>29</c:v>
                </c:pt>
                <c:pt idx="28">
                  <c:v>29</c:v>
                </c:pt>
                <c:pt idx="29">
                  <c:v>30</c:v>
                </c:pt>
                <c:pt idx="30">
                  <c:v>30.5</c:v>
                </c:pt>
                <c:pt idx="31">
                  <c:v>30.5</c:v>
                </c:pt>
                <c:pt idx="32">
                  <c:v>30.5</c:v>
                </c:pt>
                <c:pt idx="33">
                  <c:v>30.5</c:v>
                </c:pt>
                <c:pt idx="34">
                  <c:v>30.5</c:v>
                </c:pt>
                <c:pt idx="35">
                  <c:v>30.5</c:v>
                </c:pt>
                <c:pt idx="36">
                  <c:v>31.5</c:v>
                </c:pt>
                <c:pt idx="37">
                  <c:v>32.5</c:v>
                </c:pt>
                <c:pt idx="38">
                  <c:v>32.5</c:v>
                </c:pt>
                <c:pt idx="39">
                  <c:v>39.5</c:v>
                </c:pt>
                <c:pt idx="40">
                  <c:v>42</c:v>
                </c:pt>
                <c:pt idx="41">
                  <c:v>46</c:v>
                </c:pt>
                <c:pt idx="42">
                  <c:v>49</c:v>
                </c:pt>
                <c:pt idx="43">
                  <c:v>61</c:v>
                </c:pt>
                <c:pt idx="44">
                  <c:v>63</c:v>
                </c:pt>
                <c:pt idx="45">
                  <c:v>64.5</c:v>
                </c:pt>
                <c:pt idx="46">
                  <c:v>67</c:v>
                </c:pt>
                <c:pt idx="47">
                  <c:v>71</c:v>
                </c:pt>
                <c:pt idx="48">
                  <c:v>77</c:v>
                </c:pt>
                <c:pt idx="49">
                  <c:v>80</c:v>
                </c:pt>
                <c:pt idx="50">
                  <c:v>81</c:v>
                </c:pt>
                <c:pt idx="51">
                  <c:v>81</c:v>
                </c:pt>
                <c:pt idx="52">
                  <c:v>81</c:v>
                </c:pt>
                <c:pt idx="53">
                  <c:v>87.5</c:v>
                </c:pt>
                <c:pt idx="54">
                  <c:v>93.5</c:v>
                </c:pt>
                <c:pt idx="55">
                  <c:v>94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94</c:v>
                </c:pt>
                <c:pt idx="61">
                  <c:v>94</c:v>
                </c:pt>
                <c:pt idx="62">
                  <c:v>94</c:v>
                </c:pt>
                <c:pt idx="63">
                  <c:v>94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</c:numCache>
            </c:numRef>
          </c:val>
        </c:ser>
        <c:overlap val="100"/>
        <c:gapWidth val="0"/>
        <c:axId val="63087945"/>
        <c:axId val="30920594"/>
      </c:barChart>
      <c:lineChart>
        <c:grouping val="standard"/>
        <c:varyColors val="0"/>
        <c:ser>
          <c:idx val="15"/>
          <c:order val="15"/>
          <c:tx>
            <c:strRef>
              <c:f>'1次'!$AW$4</c:f>
              <c:strCache>
                <c:ptCount val="1"/>
                <c:pt idx="0">
                  <c:v>乖離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'1次'!$AW$5:$AW$73</c:f>
              <c:numCache>
                <c:ptCount val="69"/>
                <c:pt idx="0">
                  <c:v>9</c:v>
                </c:pt>
                <c:pt idx="1">
                  <c:v>19</c:v>
                </c:pt>
                <c:pt idx="2">
                  <c:v>30.5</c:v>
                </c:pt>
                <c:pt idx="3">
                  <c:v>39</c:v>
                </c:pt>
                <c:pt idx="4">
                  <c:v>43</c:v>
                </c:pt>
                <c:pt idx="5">
                  <c:v>49</c:v>
                </c:pt>
                <c:pt idx="6">
                  <c:v>55.5</c:v>
                </c:pt>
                <c:pt idx="7">
                  <c:v>66.5</c:v>
                </c:pt>
                <c:pt idx="8">
                  <c:v>75.5</c:v>
                </c:pt>
                <c:pt idx="9">
                  <c:v>93.5</c:v>
                </c:pt>
                <c:pt idx="10">
                  <c:v>101</c:v>
                </c:pt>
                <c:pt idx="11">
                  <c:v>104.5</c:v>
                </c:pt>
                <c:pt idx="12">
                  <c:v>122.5</c:v>
                </c:pt>
                <c:pt idx="13">
                  <c:v>137.5</c:v>
                </c:pt>
                <c:pt idx="14">
                  <c:v>147</c:v>
                </c:pt>
                <c:pt idx="15">
                  <c:v>159</c:v>
                </c:pt>
                <c:pt idx="16">
                  <c:v>171.5</c:v>
                </c:pt>
                <c:pt idx="17">
                  <c:v>183</c:v>
                </c:pt>
                <c:pt idx="18">
                  <c:v>205.5</c:v>
                </c:pt>
                <c:pt idx="19">
                  <c:v>222.5</c:v>
                </c:pt>
                <c:pt idx="20">
                  <c:v>234.5</c:v>
                </c:pt>
                <c:pt idx="21">
                  <c:v>250</c:v>
                </c:pt>
                <c:pt idx="22">
                  <c:v>264.5</c:v>
                </c:pt>
                <c:pt idx="23">
                  <c:v>282.5</c:v>
                </c:pt>
                <c:pt idx="24">
                  <c:v>301.5</c:v>
                </c:pt>
                <c:pt idx="25">
                  <c:v>332.5</c:v>
                </c:pt>
                <c:pt idx="26">
                  <c:v>348</c:v>
                </c:pt>
                <c:pt idx="27">
                  <c:v>378.5</c:v>
                </c:pt>
                <c:pt idx="28">
                  <c:v>394.5</c:v>
                </c:pt>
                <c:pt idx="29">
                  <c:v>415</c:v>
                </c:pt>
                <c:pt idx="30">
                  <c:v>439.5</c:v>
                </c:pt>
                <c:pt idx="31">
                  <c:v>456.5</c:v>
                </c:pt>
                <c:pt idx="32">
                  <c:v>482.5</c:v>
                </c:pt>
                <c:pt idx="33">
                  <c:v>504</c:v>
                </c:pt>
                <c:pt idx="34">
                  <c:v>528</c:v>
                </c:pt>
                <c:pt idx="35">
                  <c:v>557.5</c:v>
                </c:pt>
                <c:pt idx="36">
                  <c:v>578.5</c:v>
                </c:pt>
                <c:pt idx="37">
                  <c:v>603</c:v>
                </c:pt>
                <c:pt idx="38">
                  <c:v>623</c:v>
                </c:pt>
                <c:pt idx="39">
                  <c:v>656.5</c:v>
                </c:pt>
                <c:pt idx="40">
                  <c:v>682</c:v>
                </c:pt>
                <c:pt idx="41">
                  <c:v>704</c:v>
                </c:pt>
                <c:pt idx="42">
                  <c:v>729</c:v>
                </c:pt>
                <c:pt idx="43">
                  <c:v>747</c:v>
                </c:pt>
                <c:pt idx="44">
                  <c:v>772</c:v>
                </c:pt>
                <c:pt idx="45">
                  <c:v>795.5</c:v>
                </c:pt>
                <c:pt idx="46">
                  <c:v>827</c:v>
                </c:pt>
                <c:pt idx="47">
                  <c:v>860.5</c:v>
                </c:pt>
                <c:pt idx="48">
                  <c:v>892.5</c:v>
                </c:pt>
                <c:pt idx="49">
                  <c:v>935</c:v>
                </c:pt>
                <c:pt idx="50">
                  <c:v>971.5</c:v>
                </c:pt>
                <c:pt idx="51">
                  <c:v>1004</c:v>
                </c:pt>
                <c:pt idx="52">
                  <c:v>1046.5</c:v>
                </c:pt>
                <c:pt idx="53">
                  <c:v>1074.5</c:v>
                </c:pt>
                <c:pt idx="54">
                  <c:v>1092.5</c:v>
                </c:pt>
                <c:pt idx="55">
                  <c:v>1118</c:v>
                </c:pt>
                <c:pt idx="56">
                  <c:v>1149.5</c:v>
                </c:pt>
                <c:pt idx="57">
                  <c:v>1198.5</c:v>
                </c:pt>
                <c:pt idx="58">
                  <c:v>1213.5</c:v>
                </c:pt>
                <c:pt idx="59">
                  <c:v>1228.5</c:v>
                </c:pt>
                <c:pt idx="60">
                  <c:v>1243.5</c:v>
                </c:pt>
                <c:pt idx="61">
                  <c:v>1258.5</c:v>
                </c:pt>
                <c:pt idx="62">
                  <c:v>1273.5</c:v>
                </c:pt>
                <c:pt idx="63">
                  <c:v>1288.5</c:v>
                </c:pt>
                <c:pt idx="64">
                  <c:v>1303.5</c:v>
                </c:pt>
                <c:pt idx="65">
                  <c:v>1318.5</c:v>
                </c:pt>
                <c:pt idx="66">
                  <c:v>1333.5</c:v>
                </c:pt>
                <c:pt idx="67">
                  <c:v>1333.5</c:v>
                </c:pt>
                <c:pt idx="68">
                  <c:v>1333.5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'1次'!$AX$4</c:f>
              <c:strCache>
                <c:ptCount val="1"/>
                <c:pt idx="0">
                  <c:v>標準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'1次'!$AX$5:$AX$73</c:f>
              <c:numCache>
                <c:ptCount val="69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147</c:v>
                </c:pt>
                <c:pt idx="12">
                  <c:v>162</c:v>
                </c:pt>
                <c:pt idx="13">
                  <c:v>177</c:v>
                </c:pt>
                <c:pt idx="14">
                  <c:v>192</c:v>
                </c:pt>
                <c:pt idx="15">
                  <c:v>207</c:v>
                </c:pt>
                <c:pt idx="16">
                  <c:v>222</c:v>
                </c:pt>
                <c:pt idx="17">
                  <c:v>237</c:v>
                </c:pt>
                <c:pt idx="18">
                  <c:v>252</c:v>
                </c:pt>
                <c:pt idx="19">
                  <c:v>267</c:v>
                </c:pt>
                <c:pt idx="20">
                  <c:v>282</c:v>
                </c:pt>
                <c:pt idx="21">
                  <c:v>297</c:v>
                </c:pt>
                <c:pt idx="22">
                  <c:v>317</c:v>
                </c:pt>
                <c:pt idx="23">
                  <c:v>337</c:v>
                </c:pt>
                <c:pt idx="24">
                  <c:v>357</c:v>
                </c:pt>
                <c:pt idx="25">
                  <c:v>377</c:v>
                </c:pt>
                <c:pt idx="26">
                  <c:v>377</c:v>
                </c:pt>
                <c:pt idx="27">
                  <c:v>377</c:v>
                </c:pt>
                <c:pt idx="28">
                  <c:v>397</c:v>
                </c:pt>
                <c:pt idx="29">
                  <c:v>417</c:v>
                </c:pt>
                <c:pt idx="30">
                  <c:v>437</c:v>
                </c:pt>
                <c:pt idx="31">
                  <c:v>457</c:v>
                </c:pt>
                <c:pt idx="32">
                  <c:v>477</c:v>
                </c:pt>
                <c:pt idx="33">
                  <c:v>497</c:v>
                </c:pt>
                <c:pt idx="34">
                  <c:v>517</c:v>
                </c:pt>
                <c:pt idx="35">
                  <c:v>537</c:v>
                </c:pt>
                <c:pt idx="36">
                  <c:v>557</c:v>
                </c:pt>
                <c:pt idx="37">
                  <c:v>577</c:v>
                </c:pt>
                <c:pt idx="38">
                  <c:v>597</c:v>
                </c:pt>
                <c:pt idx="39">
                  <c:v>617</c:v>
                </c:pt>
                <c:pt idx="40">
                  <c:v>637</c:v>
                </c:pt>
                <c:pt idx="41">
                  <c:v>657</c:v>
                </c:pt>
                <c:pt idx="42">
                  <c:v>677</c:v>
                </c:pt>
                <c:pt idx="43">
                  <c:v>700</c:v>
                </c:pt>
                <c:pt idx="44">
                  <c:v>712</c:v>
                </c:pt>
                <c:pt idx="45">
                  <c:v>724</c:v>
                </c:pt>
                <c:pt idx="46">
                  <c:v>736</c:v>
                </c:pt>
                <c:pt idx="47">
                  <c:v>748</c:v>
                </c:pt>
                <c:pt idx="48">
                  <c:v>760</c:v>
                </c:pt>
                <c:pt idx="49">
                  <c:v>772</c:v>
                </c:pt>
                <c:pt idx="50">
                  <c:v>784</c:v>
                </c:pt>
                <c:pt idx="51">
                  <c:v>796</c:v>
                </c:pt>
                <c:pt idx="52">
                  <c:v>808</c:v>
                </c:pt>
                <c:pt idx="53">
                  <c:v>820</c:v>
                </c:pt>
                <c:pt idx="54">
                  <c:v>832</c:v>
                </c:pt>
                <c:pt idx="55">
                  <c:v>844</c:v>
                </c:pt>
                <c:pt idx="56">
                  <c:v>850</c:v>
                </c:pt>
                <c:pt idx="57">
                  <c:v>865</c:v>
                </c:pt>
                <c:pt idx="58">
                  <c:v>880</c:v>
                </c:pt>
                <c:pt idx="59">
                  <c:v>895</c:v>
                </c:pt>
                <c:pt idx="60">
                  <c:v>910</c:v>
                </c:pt>
                <c:pt idx="61">
                  <c:v>925</c:v>
                </c:pt>
                <c:pt idx="62">
                  <c:v>940</c:v>
                </c:pt>
                <c:pt idx="63">
                  <c:v>955</c:v>
                </c:pt>
                <c:pt idx="64">
                  <c:v>970</c:v>
                </c:pt>
                <c:pt idx="65">
                  <c:v>985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</c:numCache>
            </c:numRef>
          </c:val>
          <c:smooth val="0"/>
        </c:ser>
        <c:axId val="63087945"/>
        <c:axId val="30920594"/>
      </c:lineChart>
      <c:catAx>
        <c:axId val="630879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920594"/>
        <c:crosses val="autoZero"/>
        <c:auto val="1"/>
        <c:lblOffset val="100"/>
        <c:tickLblSkip val="12"/>
        <c:tickMarkSkip val="12"/>
        <c:noMultiLvlLbl val="0"/>
      </c:catAx>
      <c:valAx>
        <c:axId val="30920594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 * #,##0_ ;_ * \-#,##0_ ;_ * &quot;-&quot;_ ;_ @_ " sourceLinked="0"/>
        <c:majorTickMark val="in"/>
        <c:minorTickMark val="none"/>
        <c:tickLblPos val="nextTo"/>
        <c:crossAx val="63087945"/>
        <c:crossesAt val="1"/>
        <c:crossBetween val="between"/>
        <c:dispUnits/>
        <c:majorUnit val="2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019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74</xdr:row>
      <xdr:rowOff>47625</xdr:rowOff>
    </xdr:from>
    <xdr:to>
      <xdr:col>60</xdr:col>
      <xdr:colOff>0</xdr:colOff>
      <xdr:row>109</xdr:row>
      <xdr:rowOff>76200</xdr:rowOff>
    </xdr:to>
    <xdr:graphicFrame>
      <xdr:nvGraphicFramePr>
        <xdr:cNvPr id="1" name="Chart 1"/>
        <xdr:cNvGraphicFramePr/>
      </xdr:nvGraphicFramePr>
      <xdr:xfrm>
        <a:off x="3714750" y="10658475"/>
        <a:ext cx="6419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114300</xdr:colOff>
      <xdr:row>4</xdr:row>
      <xdr:rowOff>28575</xdr:rowOff>
    </xdr:from>
    <xdr:to>
      <xdr:col>61</xdr:col>
      <xdr:colOff>9525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8534400" y="638175"/>
          <a:ext cx="18288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フェーズⅠ インプット期①
6ヶ月かけて企業経営理論・財務会計・運営前半までじっくり。実行⇔修正による学習サイクル確立と学習ペースUPが大きな収穫。
朝型への切り替え含め、学習時間の質(密度)のさらなる向上が次の課題。</a:t>
          </a:r>
        </a:p>
      </xdr:txBody>
    </xdr:sp>
    <xdr:clientData/>
  </xdr:twoCellAnchor>
  <xdr:twoCellAnchor>
    <xdr:from>
      <xdr:col>53</xdr:col>
      <xdr:colOff>114300</xdr:colOff>
      <xdr:row>13</xdr:row>
      <xdr:rowOff>95250</xdr:rowOff>
    </xdr:from>
    <xdr:to>
      <xdr:col>61</xdr:col>
      <xdr:colOff>9525</xdr:colOff>
      <xdr:row>27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8534400" y="1990725"/>
          <a:ext cx="18288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フェーズⅡ インプット期②(中押し)
1次学習は折り返し点をトップ集団で通過。学習密度向上に向けて修正基本3方針でリスタート。
①1次は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絶対の安心感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を築く。確立したプロセスにより学習量をいち早く確保し、基礎答練で確認・修正。
②2次は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師の導き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に従う。上級生を良～く観察し、間違った方向に行かないよう注意して進む。
③健全な</a:t>
          </a:r>
          <a:r>
            <a:rPr lang="en-US" cap="none" sz="9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外部競争環境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を保つ。良い競争は刺激と成長を促す。なお、必要以上に動じない。
</a:t>
          </a:r>
        </a:p>
      </xdr:txBody>
    </xdr:sp>
    <xdr:clientData/>
  </xdr:twoCellAnchor>
  <xdr:twoCellAnchor>
    <xdr:from>
      <xdr:col>53</xdr:col>
      <xdr:colOff>95250</xdr:colOff>
      <xdr:row>27</xdr:row>
      <xdr:rowOff>66675</xdr:rowOff>
    </xdr:from>
    <xdr:to>
      <xdr:col>60</xdr:col>
      <xdr:colOff>209550</xdr:colOff>
      <xdr:row>41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8515350" y="3962400"/>
          <a:ext cx="18288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フェーズⅣ 1次総まとめ期(3回転)
皿回しとは7つ同時に回すこと。コツを早めに掴み必勝パターンに持ち込む
①1次は目標得点を定め、逆算で必要な学習量を配分・確保
②2次はスキルアップ+練習でそろそろラーニングカーブで手応え
③学習会も忘れずに。ペース配分キープ＋ヤル気UP狙いで馬なり。
※この時期では、時間は量よりも質。逆算To Doに対し、限られた時間でどこまで仕上げるか。手段。</a:t>
          </a:r>
        </a:p>
      </xdr:txBody>
    </xdr:sp>
    <xdr:clientData/>
  </xdr:twoCellAnchor>
  <xdr:twoCellAnchor>
    <xdr:from>
      <xdr:col>52</xdr:col>
      <xdr:colOff>85725</xdr:colOff>
      <xdr:row>63</xdr:row>
      <xdr:rowOff>0</xdr:rowOff>
    </xdr:from>
    <xdr:to>
      <xdr:col>60</xdr:col>
      <xdr:colOff>38100</xdr:colOff>
      <xdr:row>66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29600" y="9039225"/>
          <a:ext cx="19431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1次でちょうど1,000時間。
2次向け時間管理はepisode 2
へ移行。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25991;&#26360;\&#23398;&#32722;&#12392;&#25104;&#38263;\Documents\&#33391;&#12356;&#23376;&#12398;&#23398;&#32722;&#26178;&#38291;&#26085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23529;&#26619;(&#20316;&#26989;&#20013;)\&#25991;&#26360;\&#23398;&#32722;&#12392;&#25104;&#38263;\1&#27425;&#12484;&#12540;&#12523;\2008&#35386;&#26029;&#22763;&#12486;&#12461;&#35542;&#288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次"/>
      <sheetName val="7月150H"/>
      <sheetName val="2次"/>
      <sheetName val="2次 (公開ver.)"/>
      <sheetName val="2次 (2)"/>
      <sheetName val="事例70本ノックの足跡"/>
      <sheetName val="M"/>
    </sheetNames>
    <sheetDataSet>
      <sheetData sheetId="6"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  <row r="9">
          <cell r="A9">
            <v>7</v>
          </cell>
          <cell r="B9" t="str">
            <v>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経済"/>
      <sheetName val="財務"/>
      <sheetName val="経営"/>
      <sheetName val="運営"/>
      <sheetName val="法務"/>
      <sheetName val="情報"/>
      <sheetName val="中小"/>
      <sheetName val="(中小用語集)"/>
      <sheetName val="(中小用語集) (2)"/>
      <sheetName val="中小施策"/>
      <sheetName val="情報施策"/>
      <sheetName val="(法務用語集)"/>
      <sheetName val="労働法規"/>
      <sheetName val="2次事例過去問対策"/>
      <sheetName val="1000H"/>
      <sheetName val="1000H (2)"/>
      <sheetName val="M"/>
    </sheetNames>
    <sheetDataSet>
      <sheetData sheetId="16"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  <row r="9">
          <cell r="A9">
            <v>7</v>
          </cell>
          <cell r="B9" t="str">
            <v>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"/>
  <sheetViews>
    <sheetView showGridLines="0" showZeros="0" tabSelected="1" view="pageBreakPreview" zoomScaleSheetLayoutView="100" workbookViewId="0" topLeftCell="A2">
      <pane xSplit="7" ySplit="3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34" sqref="N34"/>
    </sheetView>
  </sheetViews>
  <sheetFormatPr defaultColWidth="7.16015625" defaultRowHeight="11.25"/>
  <cols>
    <col min="1" max="1" width="3.33203125" style="0" customWidth="1"/>
    <col min="2" max="2" width="2.83203125" style="0" customWidth="1"/>
    <col min="3" max="3" width="8.16015625" style="3" bestFit="1" customWidth="1"/>
    <col min="4" max="5" width="3.83203125" style="3" hidden="1" customWidth="1"/>
    <col min="6" max="6" width="6" style="3" bestFit="1" customWidth="1"/>
    <col min="7" max="7" width="3.5" style="3" customWidth="1"/>
    <col min="8" max="9" width="3.83203125" style="3" customWidth="1"/>
    <col min="10" max="11" width="3.83203125" style="4" customWidth="1"/>
    <col min="12" max="12" width="3.83203125" style="5" customWidth="1"/>
    <col min="13" max="13" width="3.83203125" style="6" customWidth="1"/>
    <col min="14" max="15" width="3.83203125" style="4" customWidth="1"/>
    <col min="16" max="16" width="3.83203125" style="7" customWidth="1"/>
    <col min="17" max="17" width="3.83203125" style="8" customWidth="1"/>
    <col min="18" max="18" width="3.83203125" style="7" customWidth="1"/>
    <col min="19" max="19" width="3.83203125" style="8" customWidth="1"/>
    <col min="20" max="20" width="3.83203125" style="7" customWidth="1"/>
    <col min="21" max="21" width="3.83203125" style="8" customWidth="1"/>
    <col min="22" max="22" width="3.83203125" style="7" customWidth="1"/>
    <col min="23" max="23" width="3.83203125" style="8" customWidth="1"/>
    <col min="24" max="24" width="3.83203125" style="7" customWidth="1"/>
    <col min="25" max="25" width="3.83203125" style="8" customWidth="1"/>
    <col min="26" max="26" width="3.83203125" style="7" customWidth="1"/>
    <col min="27" max="27" width="3.83203125" style="8" customWidth="1"/>
    <col min="28" max="28" width="3.83203125" style="7" customWidth="1"/>
    <col min="29" max="29" width="3.83203125" style="8" customWidth="1"/>
    <col min="30" max="30" width="3.83203125" style="7" customWidth="1"/>
    <col min="31" max="31" width="3.83203125" style="8" customWidth="1"/>
    <col min="32" max="32" width="3" style="4" customWidth="1"/>
    <col min="33" max="40" width="0.1640625" style="4" customWidth="1"/>
    <col min="41" max="48" width="0.1640625" style="0" customWidth="1"/>
    <col min="49" max="49" width="6.33203125" style="9" bestFit="1" customWidth="1"/>
    <col min="50" max="50" width="6" style="0" bestFit="1" customWidth="1"/>
    <col min="51" max="51" width="3.83203125" style="0" customWidth="1"/>
    <col min="52" max="52" width="4.83203125" style="4" customWidth="1"/>
    <col min="53" max="54" width="4.83203125" style="0" customWidth="1"/>
    <col min="55" max="55" width="3.83203125" style="0" customWidth="1"/>
    <col min="56" max="56" width="6" style="0" bestFit="1" customWidth="1"/>
    <col min="57" max="16384" width="3.83203125" style="0" customWidth="1"/>
  </cols>
  <sheetData>
    <row r="1" spans="3:55" ht="14.25">
      <c r="C1" s="1" t="s">
        <v>0</v>
      </c>
      <c r="D1" s="2"/>
      <c r="E1" s="2"/>
      <c r="F1" s="2"/>
      <c r="BA1" s="10">
        <f>SUM(BA5:BA73)</f>
        <v>1198.5</v>
      </c>
      <c r="BC1" t="s">
        <v>1</v>
      </c>
    </row>
    <row r="2" spans="3:57" ht="11.25">
      <c r="C2" s="11"/>
      <c r="D2" s="11"/>
      <c r="E2" s="11"/>
      <c r="F2" s="11"/>
      <c r="G2" s="12"/>
      <c r="H2" s="13" t="s">
        <v>2</v>
      </c>
      <c r="I2" s="14"/>
      <c r="J2" s="14"/>
      <c r="K2" s="14"/>
      <c r="L2" s="14"/>
      <c r="M2" s="14"/>
      <c r="N2" s="14"/>
      <c r="O2" s="14"/>
      <c r="P2" s="15" t="s">
        <v>3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5"/>
      <c r="AG2" s="16" t="s">
        <v>4</v>
      </c>
      <c r="AH2" s="16"/>
      <c r="AI2" s="16"/>
      <c r="AJ2" s="16"/>
      <c r="AK2" s="16"/>
      <c r="AL2" s="16"/>
      <c r="AM2" s="16"/>
      <c r="AN2" s="16"/>
      <c r="AO2" s="17"/>
      <c r="AP2" s="17"/>
      <c r="AQ2" s="17"/>
      <c r="AR2" s="17"/>
      <c r="AS2" s="17"/>
      <c r="AT2" s="17"/>
      <c r="AU2" s="17"/>
      <c r="AV2" s="18"/>
      <c r="BC2" t="s">
        <v>5</v>
      </c>
      <c r="BD2" t="s">
        <v>6</v>
      </c>
      <c r="BE2" t="s">
        <v>7</v>
      </c>
    </row>
    <row r="3" spans="3:57" ht="11.25">
      <c r="C3" s="19"/>
      <c r="D3" s="19"/>
      <c r="E3" s="19"/>
      <c r="F3" s="19"/>
      <c r="G3" s="20"/>
      <c r="H3" s="21"/>
      <c r="I3" s="22"/>
      <c r="J3" s="22"/>
      <c r="K3" s="22"/>
      <c r="L3" s="22"/>
      <c r="M3" s="22"/>
      <c r="N3" s="22"/>
      <c r="O3" s="22"/>
      <c r="P3" s="23" t="s">
        <v>8</v>
      </c>
      <c r="Q3" s="24"/>
      <c r="R3" s="24" t="s">
        <v>9</v>
      </c>
      <c r="S3" s="24"/>
      <c r="T3" s="24" t="s">
        <v>10</v>
      </c>
      <c r="U3" s="24"/>
      <c r="V3" s="24" t="s">
        <v>11</v>
      </c>
      <c r="W3" s="24"/>
      <c r="X3" s="24" t="s">
        <v>12</v>
      </c>
      <c r="Y3" s="24"/>
      <c r="Z3" s="24" t="s">
        <v>13</v>
      </c>
      <c r="AA3" s="24"/>
      <c r="AB3" s="24" t="s">
        <v>14</v>
      </c>
      <c r="AC3" s="25"/>
      <c r="AD3" s="24" t="s">
        <v>15</v>
      </c>
      <c r="AE3" s="25"/>
      <c r="AF3" s="5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7"/>
      <c r="AS3" s="27"/>
      <c r="AT3" s="27"/>
      <c r="AU3" s="27"/>
      <c r="AV3" s="28"/>
      <c r="AZ3" s="4" t="s">
        <v>16</v>
      </c>
      <c r="BC3" t="s">
        <v>17</v>
      </c>
      <c r="BD3" t="s">
        <v>18</v>
      </c>
      <c r="BE3" t="s">
        <v>19</v>
      </c>
    </row>
    <row r="4" spans="3:57" ht="11.25">
      <c r="C4" s="29" t="s">
        <v>20</v>
      </c>
      <c r="D4" s="29"/>
      <c r="E4" s="29"/>
      <c r="F4" s="29" t="s">
        <v>21</v>
      </c>
      <c r="G4" s="30" t="s">
        <v>22</v>
      </c>
      <c r="H4" s="31" t="s">
        <v>23</v>
      </c>
      <c r="I4" s="29" t="s">
        <v>24</v>
      </c>
      <c r="J4" s="32" t="s">
        <v>25</v>
      </c>
      <c r="K4" s="33"/>
      <c r="L4" s="34" t="s">
        <v>23</v>
      </c>
      <c r="M4" s="29" t="s">
        <v>24</v>
      </c>
      <c r="N4" s="32" t="s">
        <v>25</v>
      </c>
      <c r="O4" s="35"/>
      <c r="P4" s="36" t="s">
        <v>24</v>
      </c>
      <c r="Q4" s="37" t="s">
        <v>25</v>
      </c>
      <c r="R4" s="38" t="s">
        <v>24</v>
      </c>
      <c r="S4" s="37" t="s">
        <v>25</v>
      </c>
      <c r="T4" s="38" t="s">
        <v>24</v>
      </c>
      <c r="U4" s="37" t="s">
        <v>25</v>
      </c>
      <c r="V4" s="38" t="s">
        <v>24</v>
      </c>
      <c r="W4" s="37" t="s">
        <v>25</v>
      </c>
      <c r="X4" s="38" t="s">
        <v>24</v>
      </c>
      <c r="Y4" s="37" t="s">
        <v>25</v>
      </c>
      <c r="Z4" s="38" t="s">
        <v>24</v>
      </c>
      <c r="AA4" s="37" t="s">
        <v>25</v>
      </c>
      <c r="AB4" s="38" t="s">
        <v>24</v>
      </c>
      <c r="AC4" s="37" t="s">
        <v>25</v>
      </c>
      <c r="AD4" s="38" t="s">
        <v>24</v>
      </c>
      <c r="AE4" s="37" t="s">
        <v>25</v>
      </c>
      <c r="AG4" s="39" t="s">
        <v>26</v>
      </c>
      <c r="AH4" s="39" t="s">
        <v>27</v>
      </c>
      <c r="AI4" s="39" t="s">
        <v>28</v>
      </c>
      <c r="AJ4" s="39" t="s">
        <v>29</v>
      </c>
      <c r="AK4" s="39" t="s">
        <v>30</v>
      </c>
      <c r="AL4" s="39" t="s">
        <v>31</v>
      </c>
      <c r="AM4" s="39" t="s">
        <v>32</v>
      </c>
      <c r="AN4" s="39" t="s">
        <v>33</v>
      </c>
      <c r="AO4" s="40" t="s">
        <v>34</v>
      </c>
      <c r="AP4" s="40" t="s">
        <v>35</v>
      </c>
      <c r="AQ4" s="40" t="s">
        <v>36</v>
      </c>
      <c r="AR4" s="40" t="s">
        <v>37</v>
      </c>
      <c r="AS4" s="40" t="s">
        <v>38</v>
      </c>
      <c r="AT4" s="40" t="s">
        <v>39</v>
      </c>
      <c r="AU4" s="41" t="s">
        <v>40</v>
      </c>
      <c r="AV4" s="41" t="s">
        <v>41</v>
      </c>
      <c r="AW4" s="42" t="s">
        <v>42</v>
      </c>
      <c r="AX4" t="s">
        <v>43</v>
      </c>
      <c r="AZ4" s="4" t="s">
        <v>44</v>
      </c>
      <c r="BA4" t="s">
        <v>45</v>
      </c>
      <c r="BC4" t="s">
        <v>46</v>
      </c>
      <c r="BD4" t="s">
        <v>47</v>
      </c>
      <c r="BE4" t="s">
        <v>48</v>
      </c>
    </row>
    <row r="5" spans="1:57" ht="11.25">
      <c r="A5" t="str">
        <f aca="true" ca="1" t="shared" si="0" ref="A5:A36">+IF(TODAY()&gt;C5,"ﾚ","")</f>
        <v>ﾚ</v>
      </c>
      <c r="B5">
        <f aca="true" t="shared" si="1" ref="B5:B36">+ROW()-4</f>
        <v>1</v>
      </c>
      <c r="C5" s="43">
        <v>39629</v>
      </c>
      <c r="D5" s="44">
        <f aca="true" t="shared" si="2" ref="D5:D36">+MONTH(C5)</f>
        <v>6</v>
      </c>
      <c r="E5" s="44"/>
      <c r="F5" s="44"/>
      <c r="G5" s="45">
        <v>1</v>
      </c>
      <c r="H5" s="46" t="s">
        <v>17</v>
      </c>
      <c r="I5" s="44">
        <v>1</v>
      </c>
      <c r="J5" s="47">
        <f aca="true" t="shared" si="3" ref="J5:J15">+I5*2.5</f>
        <v>2.5</v>
      </c>
      <c r="K5" s="48">
        <f aca="true" t="shared" si="4" ref="K5:K36">+IF($A5="ﾚ",J5,0)</f>
        <v>2.5</v>
      </c>
      <c r="L5" s="49"/>
      <c r="M5" s="50"/>
      <c r="N5" s="47"/>
      <c r="O5" s="51">
        <f aca="true" t="shared" si="5" ref="O5:O36">+IF($A5="ﾚ",N5,0)</f>
        <v>0</v>
      </c>
      <c r="P5" s="52"/>
      <c r="Q5" s="53"/>
      <c r="R5" s="54">
        <v>4</v>
      </c>
      <c r="S5" s="53">
        <v>6.5</v>
      </c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G5" s="26">
        <f>+SUMIF($H$5:$H5,"A",$J$5:$J5)+SUMIF($L$5:$L5,"A",$N$5:$N5)</f>
        <v>0</v>
      </c>
      <c r="AH5" s="26">
        <f>+SUMIF($H$5:$H5,"B",$J$5:$J5)+SUMIF($L$5:$L5,"B",$N$5:$N5)</f>
        <v>2.5</v>
      </c>
      <c r="AI5" s="26">
        <f>+SUMIF($H$5:$H5,"C",$J$5:$J5)+SUMIF($L$5:$L5,"C",$N$5:$N5)</f>
        <v>0</v>
      </c>
      <c r="AJ5" s="26">
        <f>+SUMIF($H$5:$H5,"D",$J$5:$J5)+SUMIF($L$5:$L5,"D",$N$5:$N5)</f>
        <v>0</v>
      </c>
      <c r="AK5" s="26">
        <f>+SUMIF($H$5:$H5,"E",$J$5:$J5)+SUMIF($L$5:$L5,"E",$N$5:$N5)</f>
        <v>0</v>
      </c>
      <c r="AL5" s="26">
        <f>+SUMIF($H$5:$H5,"F",$J$5:$J5)+SUMIF($L$5:$L5,"F",$N$5:$N5)</f>
        <v>0</v>
      </c>
      <c r="AM5" s="26">
        <f>+SUMIF($H$5:$H5,"G",$J$5:$J5)+SUMIF($L$5:$L5,"G",$N$5:$N5)</f>
        <v>0</v>
      </c>
      <c r="AN5" s="26">
        <f>+SUMIF($H$5:$H5,"J",$J$5:$J5)+SUMIF($L$5:$L5,"J",$N$5:$N5)</f>
        <v>0</v>
      </c>
      <c r="AO5" s="55">
        <f>+SUM(Q$5:Q5)</f>
        <v>0</v>
      </c>
      <c r="AP5" s="55">
        <f>+SUM(S$5:S5)</f>
        <v>6.5</v>
      </c>
      <c r="AQ5" s="55">
        <f>+SUM(U$5:U5)</f>
        <v>0</v>
      </c>
      <c r="AR5" s="55">
        <f>+SUM(W$5:W5)</f>
        <v>0</v>
      </c>
      <c r="AS5" s="55">
        <f>+SUM(Y$5:Y5)</f>
        <v>0</v>
      </c>
      <c r="AT5" s="55">
        <f>+SUM(AA$5:AA5)</f>
        <v>0</v>
      </c>
      <c r="AU5" s="56">
        <f>+SUM(AC$5:AC5)</f>
        <v>0</v>
      </c>
      <c r="AV5" s="56">
        <f>+SUM(AE$5:AE5)</f>
        <v>0</v>
      </c>
      <c r="AW5" s="57">
        <f>+IF(SUM(P5:AE5)&gt;0,SUM(BA$5:BA5),AX5-AX4+AW4)</f>
        <v>9</v>
      </c>
      <c r="AX5" s="58">
        <v>12</v>
      </c>
      <c r="AZ5" s="4">
        <v>12</v>
      </c>
      <c r="BA5" s="4">
        <f aca="true" t="shared" si="6" ref="BA5:BA36">+SUM(J5,N5,Q5,S5,U5,W5,Y5,AA5,AC5,AE5)</f>
        <v>9</v>
      </c>
      <c r="BC5" t="s">
        <v>24</v>
      </c>
      <c r="BD5" t="s">
        <v>49</v>
      </c>
      <c r="BE5" t="s">
        <v>50</v>
      </c>
    </row>
    <row r="6" spans="1:57" ht="11.25">
      <c r="A6" t="str">
        <f ca="1" t="shared" si="0"/>
        <v>ﾚ</v>
      </c>
      <c r="B6">
        <f t="shared" si="1"/>
        <v>2</v>
      </c>
      <c r="C6" s="43">
        <f aca="true" t="shared" si="7" ref="C6:C37">+C5+7</f>
        <v>39636</v>
      </c>
      <c r="D6" s="44">
        <f t="shared" si="2"/>
        <v>7</v>
      </c>
      <c r="E6" s="44">
        <f aca="true" t="shared" si="8" ref="E6:E37">+IF(D6&lt;&gt;D5,1,E5+1)</f>
        <v>1</v>
      </c>
      <c r="F6" s="44" t="str">
        <f aca="true" t="shared" si="9" ref="F6:F37">+D6&amp;"-"&amp;E6</f>
        <v>7-1</v>
      </c>
      <c r="G6" s="45">
        <f aca="true" t="shared" si="10" ref="G6:G37">+G5+1</f>
        <v>2</v>
      </c>
      <c r="H6" s="46" t="s">
        <v>17</v>
      </c>
      <c r="I6" s="44">
        <v>1</v>
      </c>
      <c r="J6" s="47">
        <f t="shared" si="3"/>
        <v>2.5</v>
      </c>
      <c r="K6" s="48">
        <f t="shared" si="4"/>
        <v>2.5</v>
      </c>
      <c r="L6" s="49"/>
      <c r="M6" s="50"/>
      <c r="N6" s="47"/>
      <c r="O6" s="51">
        <f t="shared" si="5"/>
        <v>0</v>
      </c>
      <c r="P6" s="52"/>
      <c r="Q6" s="53"/>
      <c r="R6" s="54">
        <v>3</v>
      </c>
      <c r="S6" s="53">
        <v>4.5</v>
      </c>
      <c r="T6" s="54">
        <v>2</v>
      </c>
      <c r="U6" s="53">
        <v>3</v>
      </c>
      <c r="V6" s="54"/>
      <c r="W6" s="53"/>
      <c r="X6" s="54"/>
      <c r="Y6" s="53"/>
      <c r="Z6" s="54"/>
      <c r="AA6" s="53"/>
      <c r="AB6" s="54"/>
      <c r="AC6" s="53"/>
      <c r="AD6" s="54"/>
      <c r="AE6" s="53"/>
      <c r="AG6" s="26">
        <f>+SUMIF($H$5:$H6,"A",$J$5:$J6)+SUMIF($L$5:$L6,"A",$N$5:$N6)</f>
        <v>0</v>
      </c>
      <c r="AH6" s="26">
        <f>+SUMIF($H$5:$H6,"B",$J$5:$J6)+SUMIF($L$5:$L6,"B",$N$5:$N6)</f>
        <v>5</v>
      </c>
      <c r="AI6" s="26">
        <f>+SUMIF($H$5:$H6,"C",$J$5:$J6)+SUMIF($L$5:$L6,"C",$N$5:$N6)</f>
        <v>0</v>
      </c>
      <c r="AJ6" s="26">
        <f>+SUMIF($H$5:$H6,"D",$J$5:$J6)+SUMIF($L$5:$L6,"D",$N$5:$N6)</f>
        <v>0</v>
      </c>
      <c r="AK6" s="26">
        <f>+SUMIF($H$5:$H6,"E",$J$5:$J6)+SUMIF($L$5:$L6,"E",$N$5:$N6)</f>
        <v>0</v>
      </c>
      <c r="AL6" s="26">
        <f>+SUMIF($H$5:$H6,"F",$J$5:$J6)+SUMIF($L$5:$L6,"F",$N$5:$N6)</f>
        <v>0</v>
      </c>
      <c r="AM6" s="26">
        <f>+SUMIF($H$5:$H6,"G",$J$5:$J6)+SUMIF($L$5:$L6,"G",$N$5:$N6)</f>
        <v>0</v>
      </c>
      <c r="AN6" s="26">
        <f>+SUMIF($H$5:$H6,"J",$J$5:$J6)+SUMIF($L$5:$L6,"J",$N$5:$N6)</f>
        <v>0</v>
      </c>
      <c r="AO6" s="55">
        <f>+SUM(Q$5:Q6)</f>
        <v>0</v>
      </c>
      <c r="AP6" s="55">
        <f>+SUM(S$5:S6)</f>
        <v>11</v>
      </c>
      <c r="AQ6" s="55">
        <f>+SUM(U$5:U6)</f>
        <v>3</v>
      </c>
      <c r="AR6" s="55">
        <f>+SUM(W$5:W6)</f>
        <v>0</v>
      </c>
      <c r="AS6" s="55">
        <f>+SUM(Y$5:Y6)</f>
        <v>0</v>
      </c>
      <c r="AT6" s="55">
        <f>+SUM(AA$5:AA6)</f>
        <v>0</v>
      </c>
      <c r="AU6" s="56">
        <f>+SUM(AC$5:AC6)</f>
        <v>0</v>
      </c>
      <c r="AV6" s="56">
        <f>+SUM(AE$5:AE6)</f>
        <v>0</v>
      </c>
      <c r="AW6" s="57">
        <f>+IF(SUM(P6:AE6)&gt;0,SUM(BA$5:BA6),AX6-AX5+AW5)</f>
        <v>19</v>
      </c>
      <c r="AX6" s="58">
        <f aca="true" t="shared" si="11" ref="AX6:AX15">+AX5+12</f>
        <v>24</v>
      </c>
      <c r="AZ6" s="4">
        <f aca="true" t="shared" si="12" ref="AZ6:AZ37">+AX6-AX5</f>
        <v>12</v>
      </c>
      <c r="BA6" s="4">
        <f t="shared" si="6"/>
        <v>10</v>
      </c>
      <c r="BB6" s="4"/>
      <c r="BC6" t="s">
        <v>51</v>
      </c>
      <c r="BD6" t="s">
        <v>52</v>
      </c>
      <c r="BE6" t="s">
        <v>53</v>
      </c>
    </row>
    <row r="7" spans="1:57" ht="11.25">
      <c r="A7" t="str">
        <f ca="1" t="shared" si="0"/>
        <v>ﾚ</v>
      </c>
      <c r="B7">
        <f t="shared" si="1"/>
        <v>3</v>
      </c>
      <c r="C7" s="43">
        <f t="shared" si="7"/>
        <v>39643</v>
      </c>
      <c r="D7" s="44">
        <f t="shared" si="2"/>
        <v>7</v>
      </c>
      <c r="E7" s="44">
        <f t="shared" si="8"/>
        <v>2</v>
      </c>
      <c r="F7" s="44" t="str">
        <f t="shared" si="9"/>
        <v>7-2</v>
      </c>
      <c r="G7" s="45">
        <f t="shared" si="10"/>
        <v>3</v>
      </c>
      <c r="H7" s="46" t="s">
        <v>17</v>
      </c>
      <c r="I7" s="44">
        <v>1</v>
      </c>
      <c r="J7" s="47">
        <f t="shared" si="3"/>
        <v>2.5</v>
      </c>
      <c r="K7" s="48">
        <f t="shared" si="4"/>
        <v>2.5</v>
      </c>
      <c r="L7" s="49"/>
      <c r="M7" s="50"/>
      <c r="N7" s="47"/>
      <c r="O7" s="51">
        <f t="shared" si="5"/>
        <v>0</v>
      </c>
      <c r="P7" s="52"/>
      <c r="Q7" s="53"/>
      <c r="R7" s="54">
        <v>2</v>
      </c>
      <c r="S7" s="53">
        <v>3</v>
      </c>
      <c r="T7" s="54">
        <v>2</v>
      </c>
      <c r="U7" s="53">
        <v>3</v>
      </c>
      <c r="V7" s="54"/>
      <c r="W7" s="53"/>
      <c r="X7" s="54">
        <v>2</v>
      </c>
      <c r="Y7" s="53">
        <v>3</v>
      </c>
      <c r="Z7" s="54"/>
      <c r="AA7" s="53"/>
      <c r="AB7" s="54"/>
      <c r="AC7" s="53"/>
      <c r="AD7" s="54"/>
      <c r="AE7" s="53"/>
      <c r="AG7" s="26">
        <f>+SUMIF($H$5:$H7,"A",$J$5:$J7)+SUMIF($L$5:$L7,"A",$N$5:$N7)</f>
        <v>0</v>
      </c>
      <c r="AH7" s="26">
        <f>+SUMIF($H$5:$H7,"B",$J$5:$J7)+SUMIF($L$5:$L7,"B",$N$5:$N7)</f>
        <v>7.5</v>
      </c>
      <c r="AI7" s="26">
        <f>+SUMIF($H$5:$H7,"C",$J$5:$J7)+SUMIF($L$5:$L7,"C",$N$5:$N7)</f>
        <v>0</v>
      </c>
      <c r="AJ7" s="26">
        <f>+SUMIF($H$5:$H7,"D",$J$5:$J7)+SUMIF($L$5:$L7,"D",$N$5:$N7)</f>
        <v>0</v>
      </c>
      <c r="AK7" s="26">
        <f>+SUMIF($H$5:$H7,"E",$J$5:$J7)+SUMIF($L$5:$L7,"E",$N$5:$N7)</f>
        <v>0</v>
      </c>
      <c r="AL7" s="26">
        <f>+SUMIF($H$5:$H7,"F",$J$5:$J7)+SUMIF($L$5:$L7,"F",$N$5:$N7)</f>
        <v>0</v>
      </c>
      <c r="AM7" s="26">
        <f>+SUMIF($H$5:$H7,"G",$J$5:$J7)+SUMIF($L$5:$L7,"G",$N$5:$N7)</f>
        <v>0</v>
      </c>
      <c r="AN7" s="26">
        <f>+SUMIF($H$5:$H7,"J",$J$5:$J7)+SUMIF($L$5:$L7,"J",$N$5:$N7)</f>
        <v>0</v>
      </c>
      <c r="AO7" s="55">
        <f>+SUM(Q$5:Q7)</f>
        <v>0</v>
      </c>
      <c r="AP7" s="55">
        <f>+SUM(S$5:S7)</f>
        <v>14</v>
      </c>
      <c r="AQ7" s="55">
        <f>+SUM(U$5:U7)</f>
        <v>6</v>
      </c>
      <c r="AR7" s="55">
        <f>+SUM(W$5:W7)</f>
        <v>0</v>
      </c>
      <c r="AS7" s="55">
        <f>+SUM(Y$5:Y7)</f>
        <v>3</v>
      </c>
      <c r="AT7" s="55">
        <f>+SUM(AA$5:AA7)</f>
        <v>0</v>
      </c>
      <c r="AU7" s="56">
        <f>+SUM(AC$5:AC7)</f>
        <v>0</v>
      </c>
      <c r="AV7" s="56">
        <f>+SUM(AE$5:AE7)</f>
        <v>0</v>
      </c>
      <c r="AW7" s="57">
        <f>+IF(SUM(P7:AE7)&gt;0,SUM(BA$5:BA7),AX7-AX6+AW6)</f>
        <v>30.5</v>
      </c>
      <c r="AX7" s="58">
        <f t="shared" si="11"/>
        <v>36</v>
      </c>
      <c r="AZ7" s="4">
        <f t="shared" si="12"/>
        <v>12</v>
      </c>
      <c r="BA7" s="4">
        <f t="shared" si="6"/>
        <v>11.5</v>
      </c>
      <c r="BC7" t="s">
        <v>54</v>
      </c>
      <c r="BD7" t="s">
        <v>55</v>
      </c>
      <c r="BE7" t="s">
        <v>56</v>
      </c>
    </row>
    <row r="8" spans="1:57" ht="11.25">
      <c r="A8" t="str">
        <f ca="1" t="shared" si="0"/>
        <v>ﾚ</v>
      </c>
      <c r="B8">
        <f t="shared" si="1"/>
        <v>4</v>
      </c>
      <c r="C8" s="43">
        <f t="shared" si="7"/>
        <v>39650</v>
      </c>
      <c r="D8" s="44">
        <f t="shared" si="2"/>
        <v>7</v>
      </c>
      <c r="E8" s="44">
        <f t="shared" si="8"/>
        <v>3</v>
      </c>
      <c r="F8" s="44" t="str">
        <f t="shared" si="9"/>
        <v>7-3</v>
      </c>
      <c r="G8" s="45">
        <f t="shared" si="10"/>
        <v>4</v>
      </c>
      <c r="H8" s="46" t="s">
        <v>17</v>
      </c>
      <c r="I8" s="44">
        <v>1</v>
      </c>
      <c r="J8" s="47">
        <f t="shared" si="3"/>
        <v>2.5</v>
      </c>
      <c r="K8" s="48">
        <f t="shared" si="4"/>
        <v>2.5</v>
      </c>
      <c r="L8" s="49"/>
      <c r="M8" s="50"/>
      <c r="N8" s="47"/>
      <c r="O8" s="51">
        <f t="shared" si="5"/>
        <v>0</v>
      </c>
      <c r="P8" s="52"/>
      <c r="Q8" s="53"/>
      <c r="R8" s="54">
        <v>1</v>
      </c>
      <c r="S8" s="53">
        <v>1.5</v>
      </c>
      <c r="T8" s="54"/>
      <c r="U8" s="53"/>
      <c r="V8" s="54"/>
      <c r="W8" s="53"/>
      <c r="X8" s="54">
        <v>3</v>
      </c>
      <c r="Y8" s="53">
        <v>4.5</v>
      </c>
      <c r="Z8" s="54"/>
      <c r="AA8" s="53"/>
      <c r="AB8" s="54"/>
      <c r="AC8" s="53"/>
      <c r="AD8" s="54"/>
      <c r="AE8" s="53"/>
      <c r="AG8" s="26">
        <f>+SUMIF($H$5:$H8,"A",$J$5:$J8)+SUMIF($L$5:$L8,"A",$N$5:$N8)</f>
        <v>0</v>
      </c>
      <c r="AH8" s="26">
        <f>+SUMIF($H$5:$H8,"B",$J$5:$J8)+SUMIF($L$5:$L8,"B",$N$5:$N8)</f>
        <v>10</v>
      </c>
      <c r="AI8" s="26">
        <f>+SUMIF($H$5:$H8,"C",$J$5:$J8)+SUMIF($L$5:$L8,"C",$N$5:$N8)</f>
        <v>0</v>
      </c>
      <c r="AJ8" s="26">
        <f>+SUMIF($H$5:$H8,"D",$J$5:$J8)+SUMIF($L$5:$L8,"D",$N$5:$N8)</f>
        <v>0</v>
      </c>
      <c r="AK8" s="26">
        <f>+SUMIF($H$5:$H8,"E",$J$5:$J8)+SUMIF($L$5:$L8,"E",$N$5:$N8)</f>
        <v>0</v>
      </c>
      <c r="AL8" s="26">
        <f>+SUMIF($H$5:$H8,"F",$J$5:$J8)+SUMIF($L$5:$L8,"F",$N$5:$N8)</f>
        <v>0</v>
      </c>
      <c r="AM8" s="26">
        <f>+SUMIF($H$5:$H8,"G",$J$5:$J8)+SUMIF($L$5:$L8,"G",$N$5:$N8)</f>
        <v>0</v>
      </c>
      <c r="AN8" s="26">
        <f>+SUMIF($H$5:$H8,"J",$J$5:$J8)+SUMIF($L$5:$L8,"J",$N$5:$N8)</f>
        <v>0</v>
      </c>
      <c r="AO8" s="55">
        <f>+SUM(Q$5:Q8)</f>
        <v>0</v>
      </c>
      <c r="AP8" s="55">
        <f>+SUM(S$5:S8)</f>
        <v>15.5</v>
      </c>
      <c r="AQ8" s="55">
        <f>+SUM(U$5:U8)</f>
        <v>6</v>
      </c>
      <c r="AR8" s="55">
        <f>+SUM(W$5:W8)</f>
        <v>0</v>
      </c>
      <c r="AS8" s="55">
        <f>+SUM(Y$5:Y8)</f>
        <v>7.5</v>
      </c>
      <c r="AT8" s="55">
        <f>+SUM(AA$5:AA8)</f>
        <v>0</v>
      </c>
      <c r="AU8" s="56">
        <f>+SUM(AC$5:AC8)</f>
        <v>0</v>
      </c>
      <c r="AV8" s="56">
        <f>+SUM(AE$5:AE8)</f>
        <v>0</v>
      </c>
      <c r="AW8" s="57">
        <f>+IF(SUM(P8:AE8)&gt;0,SUM(BA$5:BA8),AX8-AX7+AW7)</f>
        <v>39</v>
      </c>
      <c r="AX8" s="58">
        <f t="shared" si="11"/>
        <v>48</v>
      </c>
      <c r="AZ8" s="4">
        <f t="shared" si="12"/>
        <v>12</v>
      </c>
      <c r="BA8" s="4">
        <f t="shared" si="6"/>
        <v>8.5</v>
      </c>
      <c r="BC8" t="s">
        <v>57</v>
      </c>
      <c r="BD8" t="s">
        <v>58</v>
      </c>
      <c r="BE8" t="s">
        <v>59</v>
      </c>
    </row>
    <row r="9" spans="1:53" ht="11.25">
      <c r="A9" t="str">
        <f ca="1" t="shared" si="0"/>
        <v>ﾚ</v>
      </c>
      <c r="B9">
        <f t="shared" si="1"/>
        <v>5</v>
      </c>
      <c r="C9" s="43">
        <f t="shared" si="7"/>
        <v>39657</v>
      </c>
      <c r="D9" s="44">
        <f t="shared" si="2"/>
        <v>7</v>
      </c>
      <c r="E9" s="44">
        <f t="shared" si="8"/>
        <v>4</v>
      </c>
      <c r="F9" s="44" t="str">
        <f t="shared" si="9"/>
        <v>7-4</v>
      </c>
      <c r="G9" s="45">
        <f t="shared" si="10"/>
        <v>5</v>
      </c>
      <c r="H9" s="46" t="s">
        <v>17</v>
      </c>
      <c r="I9" s="44">
        <v>1</v>
      </c>
      <c r="J9" s="47">
        <f t="shared" si="3"/>
        <v>2.5</v>
      </c>
      <c r="K9" s="48">
        <f t="shared" si="4"/>
        <v>2.5</v>
      </c>
      <c r="L9" s="49"/>
      <c r="M9" s="50"/>
      <c r="N9" s="47"/>
      <c r="O9" s="51">
        <f t="shared" si="5"/>
        <v>0</v>
      </c>
      <c r="P9" s="52"/>
      <c r="Q9" s="53"/>
      <c r="R9" s="54"/>
      <c r="S9" s="53"/>
      <c r="T9" s="54"/>
      <c r="U9" s="53"/>
      <c r="V9" s="54"/>
      <c r="W9" s="53"/>
      <c r="X9" s="54">
        <v>1</v>
      </c>
      <c r="Y9" s="53">
        <v>1.5</v>
      </c>
      <c r="Z9" s="54"/>
      <c r="AA9" s="53"/>
      <c r="AB9" s="54"/>
      <c r="AC9" s="53"/>
      <c r="AD9" s="54"/>
      <c r="AE9" s="53"/>
      <c r="AG9" s="26">
        <f>+SUMIF($H$5:$H9,"A",$J$5:$J9)+SUMIF($L$5:$L9,"A",$N$5:$N9)</f>
        <v>0</v>
      </c>
      <c r="AH9" s="26">
        <f>+SUMIF($H$5:$H9,"B",$J$5:$J9)+SUMIF($L$5:$L9,"B",$N$5:$N9)</f>
        <v>12.5</v>
      </c>
      <c r="AI9" s="26">
        <f>+SUMIF($H$5:$H9,"C",$J$5:$J9)+SUMIF($L$5:$L9,"C",$N$5:$N9)</f>
        <v>0</v>
      </c>
      <c r="AJ9" s="26">
        <f>+SUMIF($H$5:$H9,"D",$J$5:$J9)+SUMIF($L$5:$L9,"D",$N$5:$N9)</f>
        <v>0</v>
      </c>
      <c r="AK9" s="26">
        <f>+SUMIF($H$5:$H9,"E",$J$5:$J9)+SUMIF($L$5:$L9,"E",$N$5:$N9)</f>
        <v>0</v>
      </c>
      <c r="AL9" s="26">
        <f>+SUMIF($H$5:$H9,"F",$J$5:$J9)+SUMIF($L$5:$L9,"F",$N$5:$N9)</f>
        <v>0</v>
      </c>
      <c r="AM9" s="26">
        <f>+SUMIF($H$5:$H9,"G",$J$5:$J9)+SUMIF($L$5:$L9,"G",$N$5:$N9)</f>
        <v>0</v>
      </c>
      <c r="AN9" s="26">
        <f>+SUMIF($H$5:$H9,"J",$J$5:$J9)+SUMIF($L$5:$L9,"J",$N$5:$N9)</f>
        <v>0</v>
      </c>
      <c r="AO9" s="55">
        <f>+SUM(Q$5:Q9)</f>
        <v>0</v>
      </c>
      <c r="AP9" s="55">
        <f>+SUM(S$5:S9)</f>
        <v>15.5</v>
      </c>
      <c r="AQ9" s="55">
        <f>+SUM(U$5:U9)</f>
        <v>6</v>
      </c>
      <c r="AR9" s="55">
        <f>+SUM(W$5:W9)</f>
        <v>0</v>
      </c>
      <c r="AS9" s="55">
        <f>+SUM(Y$5:Y9)</f>
        <v>9</v>
      </c>
      <c r="AT9" s="55">
        <f>+SUM(AA$5:AA9)</f>
        <v>0</v>
      </c>
      <c r="AU9" s="56">
        <f>+SUM(AC$5:AC9)</f>
        <v>0</v>
      </c>
      <c r="AV9" s="56">
        <f>+SUM(AE$5:AE9)</f>
        <v>0</v>
      </c>
      <c r="AW9" s="57">
        <f>+IF(SUM(P9:AE9)&gt;0,SUM(BA$5:BA9),AX9-AX8+AW8)</f>
        <v>43</v>
      </c>
      <c r="AX9" s="58">
        <f t="shared" si="11"/>
        <v>60</v>
      </c>
      <c r="AZ9" s="4">
        <f t="shared" si="12"/>
        <v>12</v>
      </c>
      <c r="BA9" s="4">
        <f t="shared" si="6"/>
        <v>4</v>
      </c>
    </row>
    <row r="10" spans="1:56" ht="11.25">
      <c r="A10" t="str">
        <f ca="1" t="shared" si="0"/>
        <v>ﾚ</v>
      </c>
      <c r="B10">
        <f t="shared" si="1"/>
        <v>6</v>
      </c>
      <c r="C10" s="43">
        <f t="shared" si="7"/>
        <v>39664</v>
      </c>
      <c r="D10" s="44">
        <f t="shared" si="2"/>
        <v>8</v>
      </c>
      <c r="E10" s="44">
        <f t="shared" si="8"/>
        <v>1</v>
      </c>
      <c r="F10" s="44" t="str">
        <f t="shared" si="9"/>
        <v>8-1</v>
      </c>
      <c r="G10" s="45">
        <f t="shared" si="10"/>
        <v>6</v>
      </c>
      <c r="H10" s="46" t="s">
        <v>17</v>
      </c>
      <c r="I10" s="44">
        <v>1</v>
      </c>
      <c r="J10" s="47">
        <f t="shared" si="3"/>
        <v>2.5</v>
      </c>
      <c r="K10" s="48">
        <f t="shared" si="4"/>
        <v>2.5</v>
      </c>
      <c r="L10" s="49"/>
      <c r="M10" s="50"/>
      <c r="N10" s="47"/>
      <c r="O10" s="51">
        <f t="shared" si="5"/>
        <v>0</v>
      </c>
      <c r="P10" s="52"/>
      <c r="Q10" s="53"/>
      <c r="R10" s="54">
        <v>2</v>
      </c>
      <c r="S10" s="53">
        <v>3.5</v>
      </c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G10" s="26">
        <f>+SUMIF($H$5:$H10,"A",$J$5:$J10)+SUMIF($L$5:$L10,"A",$N$5:$N10)</f>
        <v>0</v>
      </c>
      <c r="AH10" s="26">
        <f>+SUMIF($H$5:$H10,"B",$J$5:$J10)+SUMIF($L$5:$L10,"B",$N$5:$N10)</f>
        <v>15</v>
      </c>
      <c r="AI10" s="26">
        <f>+SUMIF($H$5:$H10,"C",$J$5:$J10)+SUMIF($L$5:$L10,"C",$N$5:$N10)</f>
        <v>0</v>
      </c>
      <c r="AJ10" s="26">
        <f>+SUMIF($H$5:$H10,"D",$J$5:$J10)+SUMIF($L$5:$L10,"D",$N$5:$N10)</f>
        <v>0</v>
      </c>
      <c r="AK10" s="26">
        <f>+SUMIF($H$5:$H10,"E",$J$5:$J10)+SUMIF($L$5:$L10,"E",$N$5:$N10)</f>
        <v>0</v>
      </c>
      <c r="AL10" s="26">
        <f>+SUMIF($H$5:$H10,"F",$J$5:$J10)+SUMIF($L$5:$L10,"F",$N$5:$N10)</f>
        <v>0</v>
      </c>
      <c r="AM10" s="26">
        <f>+SUMIF($H$5:$H10,"G",$J$5:$J10)+SUMIF($L$5:$L10,"G",$N$5:$N10)</f>
        <v>0</v>
      </c>
      <c r="AN10" s="26">
        <f>+SUMIF($H$5:$H10,"J",$J$5:$J10)+SUMIF($L$5:$L10,"J",$N$5:$N10)</f>
        <v>0</v>
      </c>
      <c r="AO10" s="55">
        <f>+SUM(Q$5:Q10)</f>
        <v>0</v>
      </c>
      <c r="AP10" s="55">
        <f>+SUM(S$5:S10)</f>
        <v>19</v>
      </c>
      <c r="AQ10" s="55">
        <f>+SUM(U$5:U10)</f>
        <v>6</v>
      </c>
      <c r="AR10" s="55">
        <f>+SUM(W$5:W10)</f>
        <v>0</v>
      </c>
      <c r="AS10" s="55">
        <f>+SUM(Y$5:Y10)</f>
        <v>9</v>
      </c>
      <c r="AT10" s="55">
        <f>+SUM(AA$5:AA10)</f>
        <v>0</v>
      </c>
      <c r="AU10" s="56">
        <f>+SUM(AC$5:AC10)</f>
        <v>0</v>
      </c>
      <c r="AV10" s="56">
        <f>+SUM(AE$5:AE10)</f>
        <v>0</v>
      </c>
      <c r="AW10" s="57">
        <f>+IF(SUM(P10:AE10)&gt;0,SUM(BA$5:BA10),AX10-AX9+AW9)</f>
        <v>49</v>
      </c>
      <c r="AX10" s="58">
        <f t="shared" si="11"/>
        <v>72</v>
      </c>
      <c r="AZ10" s="4">
        <f t="shared" si="12"/>
        <v>12</v>
      </c>
      <c r="BA10" s="4">
        <f t="shared" si="6"/>
        <v>6</v>
      </c>
      <c r="BC10" t="s">
        <v>60</v>
      </c>
      <c r="BD10" t="s">
        <v>61</v>
      </c>
    </row>
    <row r="11" spans="1:53" ht="11.25">
      <c r="A11" t="str">
        <f ca="1" t="shared" si="0"/>
        <v>ﾚ</v>
      </c>
      <c r="B11">
        <f t="shared" si="1"/>
        <v>7</v>
      </c>
      <c r="C11" s="43">
        <f t="shared" si="7"/>
        <v>39671</v>
      </c>
      <c r="D11" s="44">
        <f t="shared" si="2"/>
        <v>8</v>
      </c>
      <c r="E11" s="44">
        <f t="shared" si="8"/>
        <v>2</v>
      </c>
      <c r="F11" s="44" t="str">
        <f t="shared" si="9"/>
        <v>8-2</v>
      </c>
      <c r="G11" s="45">
        <f t="shared" si="10"/>
        <v>7</v>
      </c>
      <c r="H11" s="46"/>
      <c r="I11" s="44"/>
      <c r="J11" s="47">
        <f t="shared" si="3"/>
        <v>0</v>
      </c>
      <c r="K11" s="48">
        <f t="shared" si="4"/>
        <v>0</v>
      </c>
      <c r="L11" s="49"/>
      <c r="M11" s="50"/>
      <c r="N11" s="47"/>
      <c r="O11" s="51">
        <f t="shared" si="5"/>
        <v>0</v>
      </c>
      <c r="P11" s="52"/>
      <c r="Q11" s="53"/>
      <c r="R11" s="54">
        <v>1</v>
      </c>
      <c r="S11" s="53">
        <v>1</v>
      </c>
      <c r="T11" s="54"/>
      <c r="U11" s="53"/>
      <c r="V11" s="54">
        <v>2</v>
      </c>
      <c r="W11" s="53">
        <v>5.5</v>
      </c>
      <c r="X11" s="54"/>
      <c r="Y11" s="53"/>
      <c r="Z11" s="54"/>
      <c r="AA11" s="53"/>
      <c r="AB11" s="54"/>
      <c r="AC11" s="53"/>
      <c r="AD11" s="54"/>
      <c r="AE11" s="53"/>
      <c r="AG11" s="26">
        <f>+SUMIF($H$5:$H11,"A",$J$5:$J11)+SUMIF($L$5:$L11,"A",$N$5:$N11)</f>
        <v>0</v>
      </c>
      <c r="AH11" s="26">
        <f>+SUMIF($H$5:$H11,"B",$J$5:$J11)+SUMIF($L$5:$L11,"B",$N$5:$N11)</f>
        <v>15</v>
      </c>
      <c r="AI11" s="26">
        <f>+SUMIF($H$5:$H11,"C",$J$5:$J11)+SUMIF($L$5:$L11,"C",$N$5:$N11)</f>
        <v>0</v>
      </c>
      <c r="AJ11" s="26">
        <f>+SUMIF($H$5:$H11,"D",$J$5:$J11)+SUMIF($L$5:$L11,"D",$N$5:$N11)</f>
        <v>0</v>
      </c>
      <c r="AK11" s="26">
        <f>+SUMIF($H$5:$H11,"E",$J$5:$J11)+SUMIF($L$5:$L11,"E",$N$5:$N11)</f>
        <v>0</v>
      </c>
      <c r="AL11" s="26">
        <f>+SUMIF($H$5:$H11,"F",$J$5:$J11)+SUMIF($L$5:$L11,"F",$N$5:$N11)</f>
        <v>0</v>
      </c>
      <c r="AM11" s="26">
        <f>+SUMIF($H$5:$H11,"G",$J$5:$J11)+SUMIF($L$5:$L11,"G",$N$5:$N11)</f>
        <v>0</v>
      </c>
      <c r="AN11" s="26">
        <f>+SUMIF($H$5:$H11,"J",$J$5:$J11)+SUMIF($L$5:$L11,"J",$N$5:$N11)</f>
        <v>0</v>
      </c>
      <c r="AO11" s="55">
        <f>+SUM(Q$5:Q11)</f>
        <v>0</v>
      </c>
      <c r="AP11" s="55">
        <f>+SUM(S$5:S11)</f>
        <v>20</v>
      </c>
      <c r="AQ11" s="55">
        <f>+SUM(U$5:U11)</f>
        <v>6</v>
      </c>
      <c r="AR11" s="55">
        <f>+SUM(W$5:W11)</f>
        <v>5.5</v>
      </c>
      <c r="AS11" s="55">
        <f>+SUM(Y$5:Y11)</f>
        <v>9</v>
      </c>
      <c r="AT11" s="55">
        <f>+SUM(AA$5:AA11)</f>
        <v>0</v>
      </c>
      <c r="AU11" s="56">
        <f>+SUM(AC$5:AC11)</f>
        <v>0</v>
      </c>
      <c r="AV11" s="56">
        <f>+SUM(AE$5:AE11)</f>
        <v>0</v>
      </c>
      <c r="AW11" s="57">
        <f>+IF(SUM(P11:AE11)&gt;0,SUM(BA$5:BA11),AX11-AX10+AW10)</f>
        <v>55.5</v>
      </c>
      <c r="AX11" s="58">
        <f t="shared" si="11"/>
        <v>84</v>
      </c>
      <c r="AZ11" s="4">
        <f t="shared" si="12"/>
        <v>12</v>
      </c>
      <c r="BA11" s="4">
        <f t="shared" si="6"/>
        <v>6.5</v>
      </c>
    </row>
    <row r="12" spans="1:53" ht="11.25">
      <c r="A12" t="str">
        <f ca="1" t="shared" si="0"/>
        <v>ﾚ</v>
      </c>
      <c r="B12">
        <f t="shared" si="1"/>
        <v>8</v>
      </c>
      <c r="C12" s="43">
        <f t="shared" si="7"/>
        <v>39678</v>
      </c>
      <c r="D12" s="44">
        <f t="shared" si="2"/>
        <v>8</v>
      </c>
      <c r="E12" s="44">
        <f t="shared" si="8"/>
        <v>3</v>
      </c>
      <c r="F12" s="44" t="str">
        <f t="shared" si="9"/>
        <v>8-3</v>
      </c>
      <c r="G12" s="45">
        <f t="shared" si="10"/>
        <v>8</v>
      </c>
      <c r="H12" s="46" t="s">
        <v>17</v>
      </c>
      <c r="I12" s="44">
        <v>1</v>
      </c>
      <c r="J12" s="47">
        <f t="shared" si="3"/>
        <v>2.5</v>
      </c>
      <c r="K12" s="48">
        <f t="shared" si="4"/>
        <v>2.5</v>
      </c>
      <c r="L12" s="49"/>
      <c r="M12" s="50"/>
      <c r="N12" s="47"/>
      <c r="O12" s="51">
        <f t="shared" si="5"/>
        <v>0</v>
      </c>
      <c r="P12" s="52"/>
      <c r="Q12" s="53"/>
      <c r="R12" s="54">
        <v>1</v>
      </c>
      <c r="S12" s="53">
        <v>1.5</v>
      </c>
      <c r="T12" s="54"/>
      <c r="U12" s="53"/>
      <c r="V12" s="54"/>
      <c r="W12" s="53"/>
      <c r="X12" s="54"/>
      <c r="Y12" s="53"/>
      <c r="Z12" s="54">
        <v>2</v>
      </c>
      <c r="AA12" s="53">
        <v>7</v>
      </c>
      <c r="AB12" s="54"/>
      <c r="AC12" s="53"/>
      <c r="AD12" s="54"/>
      <c r="AE12" s="53"/>
      <c r="AG12" s="26">
        <f>+SUMIF($H$5:$H12,"A",$J$5:$J12)+SUMIF($L$5:$L12,"A",$N$5:$N12)</f>
        <v>0</v>
      </c>
      <c r="AH12" s="26">
        <f>+SUMIF($H$5:$H12,"B",$J$5:$J12)+SUMIF($L$5:$L12,"B",$N$5:$N12)</f>
        <v>17.5</v>
      </c>
      <c r="AI12" s="26">
        <f>+SUMIF($H$5:$H12,"C",$J$5:$J12)+SUMIF($L$5:$L12,"C",$N$5:$N12)</f>
        <v>0</v>
      </c>
      <c r="AJ12" s="26">
        <f>+SUMIF($H$5:$H12,"D",$J$5:$J12)+SUMIF($L$5:$L12,"D",$N$5:$N12)</f>
        <v>0</v>
      </c>
      <c r="AK12" s="26">
        <f>+SUMIF($H$5:$H12,"E",$J$5:$J12)+SUMIF($L$5:$L12,"E",$N$5:$N12)</f>
        <v>0</v>
      </c>
      <c r="AL12" s="26">
        <f>+SUMIF($H$5:$H12,"F",$J$5:$J12)+SUMIF($L$5:$L12,"F",$N$5:$N12)</f>
        <v>0</v>
      </c>
      <c r="AM12" s="26">
        <f>+SUMIF($H$5:$H12,"G",$J$5:$J12)+SUMIF($L$5:$L12,"G",$N$5:$N12)</f>
        <v>0</v>
      </c>
      <c r="AN12" s="26">
        <f>+SUMIF($H$5:$H12,"J",$J$5:$J12)+SUMIF($L$5:$L12,"J",$N$5:$N12)</f>
        <v>0</v>
      </c>
      <c r="AO12" s="55">
        <f>+SUM(Q$5:Q12)</f>
        <v>0</v>
      </c>
      <c r="AP12" s="55">
        <f>+SUM(S$5:S12)</f>
        <v>21.5</v>
      </c>
      <c r="AQ12" s="55">
        <f>+SUM(U$5:U12)</f>
        <v>6</v>
      </c>
      <c r="AR12" s="55">
        <f>+SUM(W$5:W12)</f>
        <v>5.5</v>
      </c>
      <c r="AS12" s="55">
        <f>+SUM(Y$5:Y12)</f>
        <v>9</v>
      </c>
      <c r="AT12" s="55">
        <f>+SUM(AA$5:AA12)</f>
        <v>7</v>
      </c>
      <c r="AU12" s="56">
        <f>+SUM(AC$5:AC12)</f>
        <v>0</v>
      </c>
      <c r="AV12" s="56">
        <f>+SUM(AE$5:AE12)</f>
        <v>0</v>
      </c>
      <c r="AW12" s="57">
        <f>+IF(SUM(P12:AE12)&gt;0,SUM(BA$5:BA12),AX12-AX11+AW11)</f>
        <v>66.5</v>
      </c>
      <c r="AX12" s="58">
        <f t="shared" si="11"/>
        <v>96</v>
      </c>
      <c r="AZ12" s="4">
        <f t="shared" si="12"/>
        <v>12</v>
      </c>
      <c r="BA12" s="4">
        <f t="shared" si="6"/>
        <v>11</v>
      </c>
    </row>
    <row r="13" spans="1:53" ht="11.25">
      <c r="A13" t="str">
        <f ca="1" t="shared" si="0"/>
        <v>ﾚ</v>
      </c>
      <c r="B13">
        <f t="shared" si="1"/>
        <v>9</v>
      </c>
      <c r="C13" s="43">
        <f t="shared" si="7"/>
        <v>39685</v>
      </c>
      <c r="D13" s="44">
        <f t="shared" si="2"/>
        <v>8</v>
      </c>
      <c r="E13" s="44">
        <f t="shared" si="8"/>
        <v>4</v>
      </c>
      <c r="F13" s="44" t="str">
        <f t="shared" si="9"/>
        <v>8-4</v>
      </c>
      <c r="G13" s="45">
        <f t="shared" si="10"/>
        <v>9</v>
      </c>
      <c r="H13" s="46" t="s">
        <v>17</v>
      </c>
      <c r="I13" s="44">
        <v>1</v>
      </c>
      <c r="J13" s="47">
        <f t="shared" si="3"/>
        <v>2.5</v>
      </c>
      <c r="K13" s="48">
        <f t="shared" si="4"/>
        <v>2.5</v>
      </c>
      <c r="L13" s="49"/>
      <c r="M13" s="50"/>
      <c r="N13" s="47"/>
      <c r="O13" s="51">
        <f t="shared" si="5"/>
        <v>0</v>
      </c>
      <c r="P13" s="52">
        <v>2</v>
      </c>
      <c r="Q13" s="53">
        <v>4</v>
      </c>
      <c r="R13" s="54">
        <v>2</v>
      </c>
      <c r="S13" s="53">
        <v>2.5</v>
      </c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G13" s="26">
        <f>+SUMIF($H$5:$H13,"A",$J$5:$J13)+SUMIF($L$5:$L13,"A",$N$5:$N13)</f>
        <v>0</v>
      </c>
      <c r="AH13" s="26">
        <f>+SUMIF($H$5:$H13,"B",$J$5:$J13)+SUMIF($L$5:$L13,"B",$N$5:$N13)</f>
        <v>20</v>
      </c>
      <c r="AI13" s="26">
        <f>+SUMIF($H$5:$H13,"C",$J$5:$J13)+SUMIF($L$5:$L13,"C",$N$5:$N13)</f>
        <v>0</v>
      </c>
      <c r="AJ13" s="26">
        <f>+SUMIF($H$5:$H13,"D",$J$5:$J13)+SUMIF($L$5:$L13,"D",$N$5:$N13)</f>
        <v>0</v>
      </c>
      <c r="AK13" s="26">
        <f>+SUMIF($H$5:$H13,"E",$J$5:$J13)+SUMIF($L$5:$L13,"E",$N$5:$N13)</f>
        <v>0</v>
      </c>
      <c r="AL13" s="26">
        <f>+SUMIF($H$5:$H13,"F",$J$5:$J13)+SUMIF($L$5:$L13,"F",$N$5:$N13)</f>
        <v>0</v>
      </c>
      <c r="AM13" s="26">
        <f>+SUMIF($H$5:$H13,"G",$J$5:$J13)+SUMIF($L$5:$L13,"G",$N$5:$N13)</f>
        <v>0</v>
      </c>
      <c r="AN13" s="26">
        <f>+SUMIF($H$5:$H13,"J",$J$5:$J13)+SUMIF($L$5:$L13,"J",$N$5:$N13)</f>
        <v>0</v>
      </c>
      <c r="AO13" s="55">
        <f>+SUM(Q$5:Q13)</f>
        <v>4</v>
      </c>
      <c r="AP13" s="55">
        <f>+SUM(S$5:S13)</f>
        <v>24</v>
      </c>
      <c r="AQ13" s="55">
        <f>+SUM(U$5:U13)</f>
        <v>6</v>
      </c>
      <c r="AR13" s="55">
        <f>+SUM(W$5:W13)</f>
        <v>5.5</v>
      </c>
      <c r="AS13" s="55">
        <f>+SUM(Y$5:Y13)</f>
        <v>9</v>
      </c>
      <c r="AT13" s="55">
        <f>+SUM(AA$5:AA13)</f>
        <v>7</v>
      </c>
      <c r="AU13" s="56">
        <f>+SUM(AC$5:AC13)</f>
        <v>0</v>
      </c>
      <c r="AV13" s="56">
        <f>+SUM(AE$5:AE13)</f>
        <v>0</v>
      </c>
      <c r="AW13" s="57">
        <f>+IF(SUM(P13:AE13)&gt;0,SUM(BA$5:BA13),AX13-AX12+AW12)</f>
        <v>75.5</v>
      </c>
      <c r="AX13" s="58">
        <f t="shared" si="11"/>
        <v>108</v>
      </c>
      <c r="AZ13" s="4">
        <f t="shared" si="12"/>
        <v>12</v>
      </c>
      <c r="BA13" s="4">
        <f t="shared" si="6"/>
        <v>9</v>
      </c>
    </row>
    <row r="14" spans="1:53" ht="11.25">
      <c r="A14" t="str">
        <f ca="1" t="shared" si="0"/>
        <v>ﾚ</v>
      </c>
      <c r="B14">
        <f t="shared" si="1"/>
        <v>10</v>
      </c>
      <c r="C14" s="43">
        <f t="shared" si="7"/>
        <v>39692</v>
      </c>
      <c r="D14" s="44">
        <f t="shared" si="2"/>
        <v>9</v>
      </c>
      <c r="E14" s="44">
        <f t="shared" si="8"/>
        <v>1</v>
      </c>
      <c r="F14" s="44" t="str">
        <f t="shared" si="9"/>
        <v>9-1</v>
      </c>
      <c r="G14" s="45">
        <f t="shared" si="10"/>
        <v>10</v>
      </c>
      <c r="H14" s="46" t="s">
        <v>17</v>
      </c>
      <c r="I14" s="44">
        <v>1</v>
      </c>
      <c r="J14" s="47">
        <f t="shared" si="3"/>
        <v>2.5</v>
      </c>
      <c r="K14" s="48">
        <f t="shared" si="4"/>
        <v>2.5</v>
      </c>
      <c r="L14" s="49" t="s">
        <v>46</v>
      </c>
      <c r="M14" s="50">
        <v>1</v>
      </c>
      <c r="N14" s="47">
        <v>2.5</v>
      </c>
      <c r="O14" s="51">
        <f t="shared" si="5"/>
        <v>2.5</v>
      </c>
      <c r="P14" s="52">
        <v>2</v>
      </c>
      <c r="Q14" s="53">
        <v>4</v>
      </c>
      <c r="R14" s="54">
        <v>1</v>
      </c>
      <c r="S14" s="53">
        <v>1.5</v>
      </c>
      <c r="T14" s="54">
        <v>1</v>
      </c>
      <c r="U14" s="53">
        <v>1.5</v>
      </c>
      <c r="V14" s="54"/>
      <c r="W14" s="53"/>
      <c r="X14" s="54"/>
      <c r="Y14" s="53"/>
      <c r="Z14" s="54"/>
      <c r="AA14" s="53"/>
      <c r="AB14" s="54">
        <v>4</v>
      </c>
      <c r="AC14" s="53">
        <v>6</v>
      </c>
      <c r="AD14" s="54"/>
      <c r="AE14" s="53"/>
      <c r="AG14" s="26">
        <f>+SUMIF($H$5:$H14,"A",$J$5:$J14)+SUMIF($L$5:$L14,"A",$N$5:$N14)</f>
        <v>0</v>
      </c>
      <c r="AH14" s="26">
        <f>+SUMIF($H$5:$H14,"B",$J$5:$J14)+SUMIF($L$5:$L14,"B",$N$5:$N14)</f>
        <v>22.5</v>
      </c>
      <c r="AI14" s="26">
        <f>+SUMIF($H$5:$H14,"C",$J$5:$J14)+SUMIF($L$5:$L14,"C",$N$5:$N14)</f>
        <v>2.5</v>
      </c>
      <c r="AJ14" s="26">
        <f>+SUMIF($H$5:$H14,"D",$J$5:$J14)+SUMIF($L$5:$L14,"D",$N$5:$N14)</f>
        <v>0</v>
      </c>
      <c r="AK14" s="26">
        <f>+SUMIF($H$5:$H14,"E",$J$5:$J14)+SUMIF($L$5:$L14,"E",$N$5:$N14)</f>
        <v>0</v>
      </c>
      <c r="AL14" s="26">
        <f>+SUMIF($H$5:$H14,"F",$J$5:$J14)+SUMIF($L$5:$L14,"F",$N$5:$N14)</f>
        <v>0</v>
      </c>
      <c r="AM14" s="26">
        <f>+SUMIF($H$5:$H14,"G",$J$5:$J14)+SUMIF($L$5:$L14,"G",$N$5:$N14)</f>
        <v>0</v>
      </c>
      <c r="AN14" s="26">
        <f>+SUMIF($H$5:$H14,"J",$J$5:$J14)+SUMIF($L$5:$L14,"J",$N$5:$N14)</f>
        <v>0</v>
      </c>
      <c r="AO14" s="55">
        <f>+SUM(Q$5:Q14)</f>
        <v>8</v>
      </c>
      <c r="AP14" s="55">
        <f>+SUM(S$5:S14)</f>
        <v>25.5</v>
      </c>
      <c r="AQ14" s="55">
        <f>+SUM(U$5:U14)</f>
        <v>7.5</v>
      </c>
      <c r="AR14" s="55">
        <f>+SUM(W$5:W14)</f>
        <v>5.5</v>
      </c>
      <c r="AS14" s="55">
        <f>+SUM(Y$5:Y14)</f>
        <v>9</v>
      </c>
      <c r="AT14" s="55">
        <f>+SUM(AA$5:AA14)</f>
        <v>7</v>
      </c>
      <c r="AU14" s="56">
        <f>+SUM(AC$5:AC14)</f>
        <v>6</v>
      </c>
      <c r="AV14" s="56">
        <f>+SUM(AE$5:AE14)</f>
        <v>0</v>
      </c>
      <c r="AW14" s="57">
        <f>+IF(SUM(P14:AE14)&gt;0,SUM(BA$5:BA14),AX14-AX13+AW13)</f>
        <v>93.5</v>
      </c>
      <c r="AX14" s="58">
        <f t="shared" si="11"/>
        <v>120</v>
      </c>
      <c r="AZ14" s="4">
        <f t="shared" si="12"/>
        <v>12</v>
      </c>
      <c r="BA14" s="4">
        <f t="shared" si="6"/>
        <v>18</v>
      </c>
    </row>
    <row r="15" spans="1:53" ht="11.25">
      <c r="A15" t="str">
        <f ca="1" t="shared" si="0"/>
        <v>ﾚ</v>
      </c>
      <c r="B15">
        <f t="shared" si="1"/>
        <v>11</v>
      </c>
      <c r="C15" s="43">
        <f t="shared" si="7"/>
        <v>39699</v>
      </c>
      <c r="D15" s="44">
        <f t="shared" si="2"/>
        <v>9</v>
      </c>
      <c r="E15" s="44">
        <f t="shared" si="8"/>
        <v>2</v>
      </c>
      <c r="F15" s="44" t="str">
        <f t="shared" si="9"/>
        <v>9-2</v>
      </c>
      <c r="G15" s="45">
        <f t="shared" si="10"/>
        <v>11</v>
      </c>
      <c r="H15" s="46" t="s">
        <v>46</v>
      </c>
      <c r="I15" s="44">
        <v>1</v>
      </c>
      <c r="J15" s="47">
        <f t="shared" si="3"/>
        <v>2.5</v>
      </c>
      <c r="K15" s="48">
        <f t="shared" si="4"/>
        <v>2.5</v>
      </c>
      <c r="L15" s="49"/>
      <c r="M15" s="50"/>
      <c r="N15" s="47"/>
      <c r="O15" s="51">
        <f t="shared" si="5"/>
        <v>0</v>
      </c>
      <c r="P15" s="52"/>
      <c r="Q15" s="53"/>
      <c r="R15" s="54">
        <v>2</v>
      </c>
      <c r="S15" s="53">
        <v>1</v>
      </c>
      <c r="T15" s="54"/>
      <c r="U15" s="53"/>
      <c r="V15" s="54"/>
      <c r="W15" s="53"/>
      <c r="X15" s="54"/>
      <c r="Y15" s="53"/>
      <c r="Z15" s="54"/>
      <c r="AA15" s="53"/>
      <c r="AB15" s="54">
        <v>2</v>
      </c>
      <c r="AC15" s="53">
        <v>4</v>
      </c>
      <c r="AD15" s="54"/>
      <c r="AE15" s="53"/>
      <c r="AG15" s="26">
        <f>+SUMIF($H$5:$H15,"A",$J$5:$J15)+SUMIF($L$5:$L15,"A",$N$5:$N15)</f>
        <v>0</v>
      </c>
      <c r="AH15" s="26">
        <f>+SUMIF($H$5:$H15,"B",$J$5:$J15)+SUMIF($L$5:$L15,"B",$N$5:$N15)</f>
        <v>22.5</v>
      </c>
      <c r="AI15" s="26">
        <f>+SUMIF($H$5:$H15,"C",$J$5:$J15)+SUMIF($L$5:$L15,"C",$N$5:$N15)</f>
        <v>5</v>
      </c>
      <c r="AJ15" s="26">
        <f>+SUMIF($H$5:$H15,"D",$J$5:$J15)+SUMIF($L$5:$L15,"D",$N$5:$N15)</f>
        <v>0</v>
      </c>
      <c r="AK15" s="26">
        <f>+SUMIF($H$5:$H15,"E",$J$5:$J15)+SUMIF($L$5:$L15,"E",$N$5:$N15)</f>
        <v>0</v>
      </c>
      <c r="AL15" s="26">
        <f>+SUMIF($H$5:$H15,"F",$J$5:$J15)+SUMIF($L$5:$L15,"F",$N$5:$N15)</f>
        <v>0</v>
      </c>
      <c r="AM15" s="26">
        <f>+SUMIF($H$5:$H15,"G",$J$5:$J15)+SUMIF($L$5:$L15,"G",$N$5:$N15)</f>
        <v>0</v>
      </c>
      <c r="AN15" s="26">
        <f>+SUMIF($H$5:$H15,"J",$J$5:$J15)+SUMIF($L$5:$L15,"J",$N$5:$N15)</f>
        <v>0</v>
      </c>
      <c r="AO15" s="55">
        <f>+SUM(Q$5:Q15)</f>
        <v>8</v>
      </c>
      <c r="AP15" s="55">
        <f>+SUM(S$5:S15)</f>
        <v>26.5</v>
      </c>
      <c r="AQ15" s="55">
        <f>+SUM(U$5:U15)</f>
        <v>7.5</v>
      </c>
      <c r="AR15" s="55">
        <f>+SUM(W$5:W15)</f>
        <v>5.5</v>
      </c>
      <c r="AS15" s="55">
        <f>+SUM(Y$5:Y15)</f>
        <v>9</v>
      </c>
      <c r="AT15" s="55">
        <f>+SUM(AA$5:AA15)</f>
        <v>7</v>
      </c>
      <c r="AU15" s="56">
        <f>+SUM(AC$5:AC15)</f>
        <v>10</v>
      </c>
      <c r="AV15" s="56">
        <f>+SUM(AE$5:AE15)</f>
        <v>0</v>
      </c>
      <c r="AW15" s="57">
        <f>+IF(SUM(P15:AE15)&gt;0,SUM(BA$5:BA15),AX15-AX14+AW14)</f>
        <v>101</v>
      </c>
      <c r="AX15" s="58">
        <f t="shared" si="11"/>
        <v>132</v>
      </c>
      <c r="AZ15" s="4">
        <f t="shared" si="12"/>
        <v>12</v>
      </c>
      <c r="BA15" s="4">
        <f t="shared" si="6"/>
        <v>7.5</v>
      </c>
    </row>
    <row r="16" spans="1:53" ht="11.25">
      <c r="A16" t="str">
        <f ca="1" t="shared" si="0"/>
        <v>ﾚ</v>
      </c>
      <c r="B16">
        <f t="shared" si="1"/>
        <v>12</v>
      </c>
      <c r="C16" s="43">
        <f t="shared" si="7"/>
        <v>39706</v>
      </c>
      <c r="D16" s="44">
        <f t="shared" si="2"/>
        <v>9</v>
      </c>
      <c r="E16" s="44">
        <f t="shared" si="8"/>
        <v>3</v>
      </c>
      <c r="F16" s="44" t="str">
        <f t="shared" si="9"/>
        <v>9-3</v>
      </c>
      <c r="G16" s="45">
        <f t="shared" si="10"/>
        <v>12</v>
      </c>
      <c r="H16" s="46"/>
      <c r="I16" s="44"/>
      <c r="J16" s="47"/>
      <c r="K16" s="48">
        <f t="shared" si="4"/>
        <v>0</v>
      </c>
      <c r="L16" s="49"/>
      <c r="M16" s="50"/>
      <c r="N16" s="47"/>
      <c r="O16" s="51">
        <f t="shared" si="5"/>
        <v>0</v>
      </c>
      <c r="P16" s="52"/>
      <c r="Q16" s="53"/>
      <c r="R16" s="54">
        <v>2</v>
      </c>
      <c r="S16" s="53">
        <v>3.5</v>
      </c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G16" s="26">
        <f>+SUMIF($H$5:$H16,"A",$J$5:$J16)+SUMIF($L$5:$L16,"A",$N$5:$N16)</f>
        <v>0</v>
      </c>
      <c r="AH16" s="26">
        <f>+SUMIF($H$5:$H16,"B",$J$5:$J16)+SUMIF($L$5:$L16,"B",$N$5:$N16)</f>
        <v>22.5</v>
      </c>
      <c r="AI16" s="26">
        <f>+SUMIF($H$5:$H16,"C",$J$5:$J16)+SUMIF($L$5:$L16,"C",$N$5:$N16)</f>
        <v>5</v>
      </c>
      <c r="AJ16" s="26">
        <f>+SUMIF($H$5:$H16,"D",$J$5:$J16)+SUMIF($L$5:$L16,"D",$N$5:$N16)</f>
        <v>0</v>
      </c>
      <c r="AK16" s="26">
        <f>+SUMIF($H$5:$H16,"E",$J$5:$J16)+SUMIF($L$5:$L16,"E",$N$5:$N16)</f>
        <v>0</v>
      </c>
      <c r="AL16" s="26">
        <f>+SUMIF($H$5:$H16,"F",$J$5:$J16)+SUMIF($L$5:$L16,"F",$N$5:$N16)</f>
        <v>0</v>
      </c>
      <c r="AM16" s="26">
        <f>+SUMIF($H$5:$H16,"G",$J$5:$J16)+SUMIF($L$5:$L16,"G",$N$5:$N16)</f>
        <v>0</v>
      </c>
      <c r="AN16" s="26">
        <f>+SUMIF($H$5:$H16,"J",$J$5:$J16)+SUMIF($L$5:$L16,"J",$N$5:$N16)</f>
        <v>0</v>
      </c>
      <c r="AO16" s="55">
        <f>+SUM(Q$5:Q16)</f>
        <v>8</v>
      </c>
      <c r="AP16" s="55">
        <f>+SUM(S$5:S16)</f>
        <v>30</v>
      </c>
      <c r="AQ16" s="55">
        <f>+SUM(U$5:U16)</f>
        <v>7.5</v>
      </c>
      <c r="AR16" s="55">
        <f>+SUM(W$5:W16)</f>
        <v>5.5</v>
      </c>
      <c r="AS16" s="55">
        <f>+SUM(Y$5:Y16)</f>
        <v>9</v>
      </c>
      <c r="AT16" s="55">
        <f>+SUM(AA$5:AA16)</f>
        <v>7</v>
      </c>
      <c r="AU16" s="56">
        <f>+SUM(AC$5:AC16)</f>
        <v>10</v>
      </c>
      <c r="AV16" s="56">
        <f>+SUM(AE$5:AE16)</f>
        <v>0</v>
      </c>
      <c r="AW16" s="57">
        <f>+IF(SUM(P16:AE16)&gt;0,SUM(BA$5:BA16),AX16-AX15+AW15)</f>
        <v>104.5</v>
      </c>
      <c r="AX16" s="59">
        <f aca="true" t="shared" si="13" ref="AX16:AX26">+AX15+15</f>
        <v>147</v>
      </c>
      <c r="AZ16" s="4">
        <f t="shared" si="12"/>
        <v>15</v>
      </c>
      <c r="BA16" s="4">
        <f t="shared" si="6"/>
        <v>3.5</v>
      </c>
    </row>
    <row r="17" spans="1:53" ht="11.25">
      <c r="A17" t="str">
        <f ca="1" t="shared" si="0"/>
        <v>ﾚ</v>
      </c>
      <c r="B17">
        <f t="shared" si="1"/>
        <v>13</v>
      </c>
      <c r="C17" s="43">
        <f t="shared" si="7"/>
        <v>39713</v>
      </c>
      <c r="D17" s="44">
        <f t="shared" si="2"/>
        <v>9</v>
      </c>
      <c r="E17" s="44">
        <f t="shared" si="8"/>
        <v>4</v>
      </c>
      <c r="F17" s="44" t="str">
        <f t="shared" si="9"/>
        <v>9-4</v>
      </c>
      <c r="G17" s="45">
        <f t="shared" si="10"/>
        <v>13</v>
      </c>
      <c r="H17" s="46" t="s">
        <v>46</v>
      </c>
      <c r="I17" s="44">
        <v>2</v>
      </c>
      <c r="J17" s="47">
        <f aca="true" t="shared" si="14" ref="J17:J48">+I17*2.5</f>
        <v>5</v>
      </c>
      <c r="K17" s="48">
        <f t="shared" si="4"/>
        <v>5</v>
      </c>
      <c r="L17" s="49"/>
      <c r="M17" s="50"/>
      <c r="N17" s="47"/>
      <c r="O17" s="51">
        <f t="shared" si="5"/>
        <v>0</v>
      </c>
      <c r="P17" s="52"/>
      <c r="Q17" s="53"/>
      <c r="R17" s="54">
        <v>3</v>
      </c>
      <c r="S17" s="53">
        <v>10.5</v>
      </c>
      <c r="T17" s="54">
        <v>2</v>
      </c>
      <c r="U17" s="53">
        <v>2.5</v>
      </c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G17" s="26">
        <f>+SUMIF($H$5:$H17,"A",$J$5:$J17)+SUMIF($L$5:$L17,"A",$N$5:$N17)</f>
        <v>0</v>
      </c>
      <c r="AH17" s="26">
        <f>+SUMIF($H$5:$H17,"B",$J$5:$J17)+SUMIF($L$5:$L17,"B",$N$5:$N17)</f>
        <v>22.5</v>
      </c>
      <c r="AI17" s="26">
        <f>+SUMIF($H$5:$H17,"C",$J$5:$J17)+SUMIF($L$5:$L17,"C",$N$5:$N17)</f>
        <v>10</v>
      </c>
      <c r="AJ17" s="26">
        <f>+SUMIF($H$5:$H17,"D",$J$5:$J17)+SUMIF($L$5:$L17,"D",$N$5:$N17)</f>
        <v>0</v>
      </c>
      <c r="AK17" s="26">
        <f>+SUMIF($H$5:$H17,"E",$J$5:$J17)+SUMIF($L$5:$L17,"E",$N$5:$N17)</f>
        <v>0</v>
      </c>
      <c r="AL17" s="26">
        <f>+SUMIF($H$5:$H17,"F",$J$5:$J17)+SUMIF($L$5:$L17,"F",$N$5:$N17)</f>
        <v>0</v>
      </c>
      <c r="AM17" s="26">
        <f>+SUMIF($H$5:$H17,"G",$J$5:$J17)+SUMIF($L$5:$L17,"G",$N$5:$N17)</f>
        <v>0</v>
      </c>
      <c r="AN17" s="26">
        <f>+SUMIF($H$5:$H17,"J",$J$5:$J17)+SUMIF($L$5:$L17,"J",$N$5:$N17)</f>
        <v>0</v>
      </c>
      <c r="AO17" s="55">
        <f>+SUM(Q$5:Q17)</f>
        <v>8</v>
      </c>
      <c r="AP17" s="55">
        <f>+SUM(S$5:S17)</f>
        <v>40.5</v>
      </c>
      <c r="AQ17" s="55">
        <f>+SUM(U$5:U17)</f>
        <v>10</v>
      </c>
      <c r="AR17" s="55">
        <f>+SUM(W$5:W17)</f>
        <v>5.5</v>
      </c>
      <c r="AS17" s="55">
        <f>+SUM(Y$5:Y17)</f>
        <v>9</v>
      </c>
      <c r="AT17" s="55">
        <f>+SUM(AA$5:AA17)</f>
        <v>7</v>
      </c>
      <c r="AU17" s="56">
        <f>+SUM(AC$5:AC17)</f>
        <v>10</v>
      </c>
      <c r="AV17" s="56">
        <f>+SUM(AE$5:AE17)</f>
        <v>0</v>
      </c>
      <c r="AW17" s="57">
        <f>+IF(SUM(P17:AE17)&gt;0,SUM(BA$5:BA17),AX17-AX16+AW16)</f>
        <v>122.5</v>
      </c>
      <c r="AX17" s="59">
        <f t="shared" si="13"/>
        <v>162</v>
      </c>
      <c r="AZ17" s="4">
        <f t="shared" si="12"/>
        <v>15</v>
      </c>
      <c r="BA17" s="4">
        <f t="shared" si="6"/>
        <v>18</v>
      </c>
    </row>
    <row r="18" spans="1:53" ht="11.25">
      <c r="A18" t="str">
        <f ca="1" t="shared" si="0"/>
        <v>ﾚ</v>
      </c>
      <c r="B18">
        <f t="shared" si="1"/>
        <v>14</v>
      </c>
      <c r="C18" s="43">
        <f t="shared" si="7"/>
        <v>39720</v>
      </c>
      <c r="D18" s="44">
        <f t="shared" si="2"/>
        <v>9</v>
      </c>
      <c r="E18" s="44">
        <f t="shared" si="8"/>
        <v>5</v>
      </c>
      <c r="F18" s="44" t="str">
        <f t="shared" si="9"/>
        <v>9-5</v>
      </c>
      <c r="G18" s="45">
        <f t="shared" si="10"/>
        <v>14</v>
      </c>
      <c r="H18" s="46" t="s">
        <v>46</v>
      </c>
      <c r="I18" s="44">
        <v>1</v>
      </c>
      <c r="J18" s="47">
        <f t="shared" si="14"/>
        <v>2.5</v>
      </c>
      <c r="K18" s="48">
        <f t="shared" si="4"/>
        <v>2.5</v>
      </c>
      <c r="L18" s="49"/>
      <c r="M18" s="50"/>
      <c r="N18" s="47"/>
      <c r="O18" s="51">
        <f t="shared" si="5"/>
        <v>0</v>
      </c>
      <c r="P18" s="52"/>
      <c r="Q18" s="53"/>
      <c r="R18" s="54">
        <v>4</v>
      </c>
      <c r="S18" s="53">
        <v>9.5</v>
      </c>
      <c r="T18" s="54">
        <v>2</v>
      </c>
      <c r="U18" s="53">
        <v>3</v>
      </c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G18" s="26">
        <f>+SUMIF($H$5:$H18,"A",$J$5:$J18)+SUMIF($L$5:$L18,"A",$N$5:$N18)</f>
        <v>0</v>
      </c>
      <c r="AH18" s="26">
        <f>+SUMIF($H$5:$H18,"B",$J$5:$J18)+SUMIF($L$5:$L18,"B",$N$5:$N18)</f>
        <v>22.5</v>
      </c>
      <c r="AI18" s="26">
        <f>+SUMIF($H$5:$H18,"C",$J$5:$J18)+SUMIF($L$5:$L18,"C",$N$5:$N18)</f>
        <v>12.5</v>
      </c>
      <c r="AJ18" s="26">
        <f>+SUMIF($H$5:$H18,"D",$J$5:$J18)+SUMIF($L$5:$L18,"D",$N$5:$N18)</f>
        <v>0</v>
      </c>
      <c r="AK18" s="26">
        <f>+SUMIF($H$5:$H18,"E",$J$5:$J18)+SUMIF($L$5:$L18,"E",$N$5:$N18)</f>
        <v>0</v>
      </c>
      <c r="AL18" s="26">
        <f>+SUMIF($H$5:$H18,"F",$J$5:$J18)+SUMIF($L$5:$L18,"F",$N$5:$N18)</f>
        <v>0</v>
      </c>
      <c r="AM18" s="26">
        <f>+SUMIF($H$5:$H18,"G",$J$5:$J18)+SUMIF($L$5:$L18,"G",$N$5:$N18)</f>
        <v>0</v>
      </c>
      <c r="AN18" s="26">
        <f>+SUMIF($H$5:$H18,"J",$J$5:$J18)+SUMIF($L$5:$L18,"J",$N$5:$N18)</f>
        <v>0</v>
      </c>
      <c r="AO18" s="55">
        <f>+SUM(Q$5:Q18)</f>
        <v>8</v>
      </c>
      <c r="AP18" s="55">
        <f>+SUM(S$5:S18)</f>
        <v>50</v>
      </c>
      <c r="AQ18" s="55">
        <f>+SUM(U$5:U18)</f>
        <v>13</v>
      </c>
      <c r="AR18" s="55">
        <f>+SUM(W$5:W18)</f>
        <v>5.5</v>
      </c>
      <c r="AS18" s="55">
        <f>+SUM(Y$5:Y18)</f>
        <v>9</v>
      </c>
      <c r="AT18" s="55">
        <f>+SUM(AA$5:AA18)</f>
        <v>7</v>
      </c>
      <c r="AU18" s="56">
        <f>+SUM(AC$5:AC18)</f>
        <v>10</v>
      </c>
      <c r="AV18" s="56">
        <f>+SUM(AE$5:AE18)</f>
        <v>0</v>
      </c>
      <c r="AW18" s="57">
        <f>+IF(SUM(P18:AE18)&gt;0,SUM(BA$5:BA18),AX18-AX17+AW17)</f>
        <v>137.5</v>
      </c>
      <c r="AX18" s="59">
        <f t="shared" si="13"/>
        <v>177</v>
      </c>
      <c r="AZ18" s="4">
        <f t="shared" si="12"/>
        <v>15</v>
      </c>
      <c r="BA18" s="4">
        <f t="shared" si="6"/>
        <v>15</v>
      </c>
    </row>
    <row r="19" spans="1:53" ht="11.25">
      <c r="A19" t="str">
        <f ca="1" t="shared" si="0"/>
        <v>ﾚ</v>
      </c>
      <c r="B19">
        <f t="shared" si="1"/>
        <v>15</v>
      </c>
      <c r="C19" s="43">
        <f t="shared" si="7"/>
        <v>39727</v>
      </c>
      <c r="D19" s="44">
        <f t="shared" si="2"/>
        <v>10</v>
      </c>
      <c r="E19" s="44">
        <f t="shared" si="8"/>
        <v>1</v>
      </c>
      <c r="F19" s="44" t="str">
        <f t="shared" si="9"/>
        <v>10-1</v>
      </c>
      <c r="G19" s="45">
        <f t="shared" si="10"/>
        <v>15</v>
      </c>
      <c r="H19" s="46" t="s">
        <v>46</v>
      </c>
      <c r="I19" s="44">
        <v>1</v>
      </c>
      <c r="J19" s="47">
        <f t="shared" si="14"/>
        <v>2.5</v>
      </c>
      <c r="K19" s="48">
        <f t="shared" si="4"/>
        <v>2.5</v>
      </c>
      <c r="L19" s="49"/>
      <c r="M19" s="50"/>
      <c r="N19" s="47"/>
      <c r="O19" s="51">
        <f t="shared" si="5"/>
        <v>0</v>
      </c>
      <c r="P19" s="52"/>
      <c r="Q19" s="53"/>
      <c r="R19" s="54"/>
      <c r="S19" s="53"/>
      <c r="T19" s="54">
        <v>4</v>
      </c>
      <c r="U19" s="53">
        <v>5.5</v>
      </c>
      <c r="V19" s="54"/>
      <c r="W19" s="53"/>
      <c r="X19" s="54"/>
      <c r="Y19" s="53"/>
      <c r="Z19" s="54">
        <v>1</v>
      </c>
      <c r="AA19" s="53">
        <v>1.5</v>
      </c>
      <c r="AB19" s="54"/>
      <c r="AC19" s="53"/>
      <c r="AD19" s="54"/>
      <c r="AE19" s="53"/>
      <c r="AG19" s="26">
        <f>+SUMIF($H$5:$H19,"A",$J$5:$J19)+SUMIF($L$5:$L19,"A",$N$5:$N19)</f>
        <v>0</v>
      </c>
      <c r="AH19" s="26">
        <f>+SUMIF($H$5:$H19,"B",$J$5:$J19)+SUMIF($L$5:$L19,"B",$N$5:$N19)</f>
        <v>22.5</v>
      </c>
      <c r="AI19" s="26">
        <f>+SUMIF($H$5:$H19,"C",$J$5:$J19)+SUMIF($L$5:$L19,"C",$N$5:$N19)</f>
        <v>15</v>
      </c>
      <c r="AJ19" s="26">
        <f>+SUMIF($H$5:$H19,"D",$J$5:$J19)+SUMIF($L$5:$L19,"D",$N$5:$N19)</f>
        <v>0</v>
      </c>
      <c r="AK19" s="26">
        <f>+SUMIF($H$5:$H19,"E",$J$5:$J19)+SUMIF($L$5:$L19,"E",$N$5:$N19)</f>
        <v>0</v>
      </c>
      <c r="AL19" s="26">
        <f>+SUMIF($H$5:$H19,"F",$J$5:$J19)+SUMIF($L$5:$L19,"F",$N$5:$N19)</f>
        <v>0</v>
      </c>
      <c r="AM19" s="26">
        <f>+SUMIF($H$5:$H19,"G",$J$5:$J19)+SUMIF($L$5:$L19,"G",$N$5:$N19)</f>
        <v>0</v>
      </c>
      <c r="AN19" s="26">
        <f>+SUMIF($H$5:$H19,"J",$J$5:$J19)+SUMIF($L$5:$L19,"J",$N$5:$N19)</f>
        <v>0</v>
      </c>
      <c r="AO19" s="55">
        <f>+SUM(Q$5:Q19)</f>
        <v>8</v>
      </c>
      <c r="AP19" s="55">
        <f>+SUM(S$5:S19)</f>
        <v>50</v>
      </c>
      <c r="AQ19" s="55">
        <f>+SUM(U$5:U19)</f>
        <v>18.5</v>
      </c>
      <c r="AR19" s="55">
        <f>+SUM(W$5:W19)</f>
        <v>5.5</v>
      </c>
      <c r="AS19" s="55">
        <f>+SUM(Y$5:Y19)</f>
        <v>9</v>
      </c>
      <c r="AT19" s="55">
        <f>+SUM(AA$5:AA19)</f>
        <v>8.5</v>
      </c>
      <c r="AU19" s="56">
        <f>+SUM(AC$5:AC19)</f>
        <v>10</v>
      </c>
      <c r="AV19" s="56">
        <f>+SUM(AE$5:AE19)</f>
        <v>0</v>
      </c>
      <c r="AW19" s="57">
        <f>+IF(SUM(P19:AE19)&gt;0,SUM(BA$5:BA19),AX19-AX18+AW18)</f>
        <v>147</v>
      </c>
      <c r="AX19" s="59">
        <f t="shared" si="13"/>
        <v>192</v>
      </c>
      <c r="AZ19" s="4">
        <f t="shared" si="12"/>
        <v>15</v>
      </c>
      <c r="BA19" s="4">
        <f t="shared" si="6"/>
        <v>9.5</v>
      </c>
    </row>
    <row r="20" spans="1:53" ht="11.25">
      <c r="A20" t="str">
        <f ca="1" t="shared" si="0"/>
        <v>ﾚ</v>
      </c>
      <c r="B20">
        <f t="shared" si="1"/>
        <v>16</v>
      </c>
      <c r="C20" s="43">
        <f t="shared" si="7"/>
        <v>39734</v>
      </c>
      <c r="D20" s="44">
        <f t="shared" si="2"/>
        <v>10</v>
      </c>
      <c r="E20" s="44">
        <f t="shared" si="8"/>
        <v>2</v>
      </c>
      <c r="F20" s="44" t="str">
        <f t="shared" si="9"/>
        <v>10-2</v>
      </c>
      <c r="G20" s="45">
        <f t="shared" si="10"/>
        <v>16</v>
      </c>
      <c r="H20" s="46" t="s">
        <v>46</v>
      </c>
      <c r="I20" s="44">
        <v>1</v>
      </c>
      <c r="J20" s="47">
        <f t="shared" si="14"/>
        <v>2.5</v>
      </c>
      <c r="K20" s="48">
        <f t="shared" si="4"/>
        <v>2.5</v>
      </c>
      <c r="L20" s="49"/>
      <c r="M20" s="50"/>
      <c r="N20" s="47"/>
      <c r="O20" s="51">
        <f t="shared" si="5"/>
        <v>0</v>
      </c>
      <c r="P20" s="52"/>
      <c r="Q20" s="53"/>
      <c r="R20" s="54"/>
      <c r="S20" s="53"/>
      <c r="T20" s="54">
        <v>2</v>
      </c>
      <c r="U20" s="53">
        <v>5</v>
      </c>
      <c r="V20" s="54"/>
      <c r="W20" s="53"/>
      <c r="X20" s="54"/>
      <c r="Y20" s="53"/>
      <c r="Z20" s="54">
        <v>3</v>
      </c>
      <c r="AA20" s="53">
        <v>4.5</v>
      </c>
      <c r="AB20" s="54"/>
      <c r="AC20" s="53"/>
      <c r="AD20" s="54"/>
      <c r="AE20" s="53"/>
      <c r="AG20" s="26">
        <f>+SUMIF($H$5:$H20,"A",$J$5:$J20)+SUMIF($L$5:$L20,"A",$N$5:$N20)</f>
        <v>0</v>
      </c>
      <c r="AH20" s="26">
        <f>+SUMIF($H$5:$H20,"B",$J$5:$J20)+SUMIF($L$5:$L20,"B",$N$5:$N20)</f>
        <v>22.5</v>
      </c>
      <c r="AI20" s="26">
        <f>+SUMIF($H$5:$H20,"C",$J$5:$J20)+SUMIF($L$5:$L20,"C",$N$5:$N20)</f>
        <v>17.5</v>
      </c>
      <c r="AJ20" s="26">
        <f>+SUMIF($H$5:$H20,"D",$J$5:$J20)+SUMIF($L$5:$L20,"D",$N$5:$N20)</f>
        <v>0</v>
      </c>
      <c r="AK20" s="26">
        <f>+SUMIF($H$5:$H20,"E",$J$5:$J20)+SUMIF($L$5:$L20,"E",$N$5:$N20)</f>
        <v>0</v>
      </c>
      <c r="AL20" s="26">
        <f>+SUMIF($H$5:$H20,"F",$J$5:$J20)+SUMIF($L$5:$L20,"F",$N$5:$N20)</f>
        <v>0</v>
      </c>
      <c r="AM20" s="26">
        <f>+SUMIF($H$5:$H20,"G",$J$5:$J20)+SUMIF($L$5:$L20,"G",$N$5:$N20)</f>
        <v>0</v>
      </c>
      <c r="AN20" s="26">
        <f>+SUMIF($H$5:$H20,"J",$J$5:$J20)+SUMIF($L$5:$L20,"J",$N$5:$N20)</f>
        <v>0</v>
      </c>
      <c r="AO20" s="55">
        <f>+SUM(Q$5:Q20)</f>
        <v>8</v>
      </c>
      <c r="AP20" s="55">
        <f>+SUM(S$5:S20)</f>
        <v>50</v>
      </c>
      <c r="AQ20" s="55">
        <f>+SUM(U$5:U20)</f>
        <v>23.5</v>
      </c>
      <c r="AR20" s="55">
        <f>+SUM(W$5:W20)</f>
        <v>5.5</v>
      </c>
      <c r="AS20" s="55">
        <f>+SUM(Y$5:Y20)</f>
        <v>9</v>
      </c>
      <c r="AT20" s="55">
        <f>+SUM(AA$5:AA20)</f>
        <v>13</v>
      </c>
      <c r="AU20" s="56">
        <f>+SUM(AC$5:AC20)</f>
        <v>10</v>
      </c>
      <c r="AV20" s="56">
        <f>+SUM(AE$5:AE20)</f>
        <v>0</v>
      </c>
      <c r="AW20" s="57">
        <f>+IF(SUM(P20:AE20)&gt;0,SUM(BA$5:BA20),AX20-AX19+AW19)</f>
        <v>159</v>
      </c>
      <c r="AX20" s="59">
        <f t="shared" si="13"/>
        <v>207</v>
      </c>
      <c r="AZ20" s="4">
        <f t="shared" si="12"/>
        <v>15</v>
      </c>
      <c r="BA20" s="4">
        <f t="shared" si="6"/>
        <v>12</v>
      </c>
    </row>
    <row r="21" spans="1:53" ht="11.25">
      <c r="A21" t="str">
        <f ca="1" t="shared" si="0"/>
        <v>ﾚ</v>
      </c>
      <c r="B21">
        <f t="shared" si="1"/>
        <v>17</v>
      </c>
      <c r="C21" s="43">
        <f t="shared" si="7"/>
        <v>39741</v>
      </c>
      <c r="D21" s="44">
        <f t="shared" si="2"/>
        <v>10</v>
      </c>
      <c r="E21" s="44">
        <f t="shared" si="8"/>
        <v>3</v>
      </c>
      <c r="F21" s="44" t="str">
        <f t="shared" si="9"/>
        <v>10-3</v>
      </c>
      <c r="G21" s="45">
        <f t="shared" si="10"/>
        <v>17</v>
      </c>
      <c r="H21" s="46" t="s">
        <v>46</v>
      </c>
      <c r="I21" s="44">
        <v>1</v>
      </c>
      <c r="J21" s="47">
        <f t="shared" si="14"/>
        <v>2.5</v>
      </c>
      <c r="K21" s="48">
        <f t="shared" si="4"/>
        <v>2.5</v>
      </c>
      <c r="L21" s="49"/>
      <c r="M21" s="50"/>
      <c r="N21" s="47"/>
      <c r="O21" s="51">
        <f t="shared" si="5"/>
        <v>0</v>
      </c>
      <c r="P21" s="52"/>
      <c r="Q21" s="53"/>
      <c r="R21" s="54"/>
      <c r="S21" s="53"/>
      <c r="T21" s="54">
        <v>4</v>
      </c>
      <c r="U21" s="53">
        <v>5.5</v>
      </c>
      <c r="V21" s="54"/>
      <c r="W21" s="53"/>
      <c r="X21" s="54">
        <v>2</v>
      </c>
      <c r="Y21" s="53">
        <v>4</v>
      </c>
      <c r="Z21" s="54">
        <v>1</v>
      </c>
      <c r="AA21" s="53">
        <v>0.5</v>
      </c>
      <c r="AB21" s="54"/>
      <c r="AC21" s="53"/>
      <c r="AD21" s="54"/>
      <c r="AE21" s="53"/>
      <c r="AG21" s="26">
        <f>+SUMIF($H$5:$H21,"A",$J$5:$J21)+SUMIF($L$5:$L21,"A",$N$5:$N21)</f>
        <v>0</v>
      </c>
      <c r="AH21" s="26">
        <f>+SUMIF($H$5:$H21,"B",$J$5:$J21)+SUMIF($L$5:$L21,"B",$N$5:$N21)</f>
        <v>22.5</v>
      </c>
      <c r="AI21" s="26">
        <f>+SUMIF($H$5:$H21,"C",$J$5:$J21)+SUMIF($L$5:$L21,"C",$N$5:$N21)</f>
        <v>20</v>
      </c>
      <c r="AJ21" s="26">
        <f>+SUMIF($H$5:$H21,"D",$J$5:$J21)+SUMIF($L$5:$L21,"D",$N$5:$N21)</f>
        <v>0</v>
      </c>
      <c r="AK21" s="26">
        <f>+SUMIF($H$5:$H21,"E",$J$5:$J21)+SUMIF($L$5:$L21,"E",$N$5:$N21)</f>
        <v>0</v>
      </c>
      <c r="AL21" s="26">
        <f>+SUMIF($H$5:$H21,"F",$J$5:$J21)+SUMIF($L$5:$L21,"F",$N$5:$N21)</f>
        <v>0</v>
      </c>
      <c r="AM21" s="26">
        <f>+SUMIF($H$5:$H21,"G",$J$5:$J21)+SUMIF($L$5:$L21,"G",$N$5:$N21)</f>
        <v>0</v>
      </c>
      <c r="AN21" s="26">
        <f>+SUMIF($H$5:$H21,"J",$J$5:$J21)+SUMIF($L$5:$L21,"J",$N$5:$N21)</f>
        <v>0</v>
      </c>
      <c r="AO21" s="55">
        <f>+SUM(Q$5:Q21)</f>
        <v>8</v>
      </c>
      <c r="AP21" s="55">
        <f>+SUM(S$5:S21)</f>
        <v>50</v>
      </c>
      <c r="AQ21" s="55">
        <f>+SUM(U$5:U21)</f>
        <v>29</v>
      </c>
      <c r="AR21" s="55">
        <f>+SUM(W$5:W21)</f>
        <v>5.5</v>
      </c>
      <c r="AS21" s="55">
        <f>+SUM(Y$5:Y21)</f>
        <v>13</v>
      </c>
      <c r="AT21" s="55">
        <f>+SUM(AA$5:AA21)</f>
        <v>13.5</v>
      </c>
      <c r="AU21" s="56">
        <f>+SUM(AC$5:AC21)</f>
        <v>10</v>
      </c>
      <c r="AV21" s="56">
        <f>+SUM(AE$5:AE21)</f>
        <v>0</v>
      </c>
      <c r="AW21" s="57">
        <f>+IF(SUM(P21:AE21)&gt;0,SUM(BA$5:BA21),AX21-AX20+AW20)</f>
        <v>171.5</v>
      </c>
      <c r="AX21" s="59">
        <f t="shared" si="13"/>
        <v>222</v>
      </c>
      <c r="AZ21" s="4">
        <f t="shared" si="12"/>
        <v>15</v>
      </c>
      <c r="BA21" s="4">
        <f t="shared" si="6"/>
        <v>12.5</v>
      </c>
    </row>
    <row r="22" spans="1:53" ht="11.25">
      <c r="A22" t="str">
        <f ca="1" t="shared" si="0"/>
        <v>ﾚ</v>
      </c>
      <c r="B22">
        <f t="shared" si="1"/>
        <v>18</v>
      </c>
      <c r="C22" s="43">
        <f t="shared" si="7"/>
        <v>39748</v>
      </c>
      <c r="D22" s="44">
        <f t="shared" si="2"/>
        <v>10</v>
      </c>
      <c r="E22" s="44">
        <f t="shared" si="8"/>
        <v>4</v>
      </c>
      <c r="F22" s="44" t="str">
        <f t="shared" si="9"/>
        <v>10-4</v>
      </c>
      <c r="G22" s="45">
        <f t="shared" si="10"/>
        <v>18</v>
      </c>
      <c r="H22" s="46" t="s">
        <v>46</v>
      </c>
      <c r="I22" s="44">
        <v>1</v>
      </c>
      <c r="J22" s="47">
        <f t="shared" si="14"/>
        <v>2.5</v>
      </c>
      <c r="K22" s="48">
        <f t="shared" si="4"/>
        <v>2.5</v>
      </c>
      <c r="L22" s="49"/>
      <c r="M22" s="50"/>
      <c r="N22" s="47"/>
      <c r="O22" s="51">
        <f t="shared" si="5"/>
        <v>0</v>
      </c>
      <c r="P22" s="52"/>
      <c r="Q22" s="53"/>
      <c r="R22" s="54">
        <v>1</v>
      </c>
      <c r="S22" s="53">
        <v>0.5</v>
      </c>
      <c r="T22" s="54">
        <v>4</v>
      </c>
      <c r="U22" s="53">
        <v>7</v>
      </c>
      <c r="V22" s="54"/>
      <c r="W22" s="53"/>
      <c r="X22" s="54">
        <v>1</v>
      </c>
      <c r="Y22" s="53">
        <v>1.5</v>
      </c>
      <c r="Z22" s="54"/>
      <c r="AA22" s="53"/>
      <c r="AB22" s="54"/>
      <c r="AC22" s="53"/>
      <c r="AD22" s="54"/>
      <c r="AE22" s="53"/>
      <c r="AG22" s="26">
        <f>+SUMIF($H$5:$H22,"A",$J$5:$J22)+SUMIF($L$5:$L22,"A",$N$5:$N22)</f>
        <v>0</v>
      </c>
      <c r="AH22" s="26">
        <f>+SUMIF($H$5:$H22,"B",$J$5:$J22)+SUMIF($L$5:$L22,"B",$N$5:$N22)</f>
        <v>22.5</v>
      </c>
      <c r="AI22" s="26">
        <f>+SUMIF($H$5:$H22,"C",$J$5:$J22)+SUMIF($L$5:$L22,"C",$N$5:$N22)</f>
        <v>22.5</v>
      </c>
      <c r="AJ22" s="26">
        <f>+SUMIF($H$5:$H22,"D",$J$5:$J22)+SUMIF($L$5:$L22,"D",$N$5:$N22)</f>
        <v>0</v>
      </c>
      <c r="AK22" s="26">
        <f>+SUMIF($H$5:$H22,"E",$J$5:$J22)+SUMIF($L$5:$L22,"E",$N$5:$N22)</f>
        <v>0</v>
      </c>
      <c r="AL22" s="26">
        <f>+SUMIF($H$5:$H22,"F",$J$5:$J22)+SUMIF($L$5:$L22,"F",$N$5:$N22)</f>
        <v>0</v>
      </c>
      <c r="AM22" s="26">
        <f>+SUMIF($H$5:$H22,"G",$J$5:$J22)+SUMIF($L$5:$L22,"G",$N$5:$N22)</f>
        <v>0</v>
      </c>
      <c r="AN22" s="26">
        <f>+SUMIF($H$5:$H22,"J",$J$5:$J22)+SUMIF($L$5:$L22,"J",$N$5:$N22)</f>
        <v>0</v>
      </c>
      <c r="AO22" s="55">
        <f>+SUM(Q$5:Q22)</f>
        <v>8</v>
      </c>
      <c r="AP22" s="55">
        <f>+SUM(S$5:S22)</f>
        <v>50.5</v>
      </c>
      <c r="AQ22" s="55">
        <f>+SUM(U$5:U22)</f>
        <v>36</v>
      </c>
      <c r="AR22" s="55">
        <f>+SUM(W$5:W22)</f>
        <v>5.5</v>
      </c>
      <c r="AS22" s="55">
        <f>+SUM(Y$5:Y22)</f>
        <v>14.5</v>
      </c>
      <c r="AT22" s="55">
        <f>+SUM(AA$5:AA22)</f>
        <v>13.5</v>
      </c>
      <c r="AU22" s="56">
        <f>+SUM(AC$5:AC22)</f>
        <v>10</v>
      </c>
      <c r="AV22" s="56">
        <f>+SUM(AE$5:AE22)</f>
        <v>0</v>
      </c>
      <c r="AW22" s="57">
        <f>+IF(SUM(P22:AE22)&gt;0,SUM(BA$5:BA22),AX22-AX21+AW21)</f>
        <v>183</v>
      </c>
      <c r="AX22" s="59">
        <f t="shared" si="13"/>
        <v>237</v>
      </c>
      <c r="AZ22" s="4">
        <f t="shared" si="12"/>
        <v>15</v>
      </c>
      <c r="BA22" s="4">
        <f t="shared" si="6"/>
        <v>11.5</v>
      </c>
    </row>
    <row r="23" spans="1:53" ht="11.25">
      <c r="A23" t="str">
        <f ca="1" t="shared" si="0"/>
        <v>ﾚ</v>
      </c>
      <c r="B23">
        <f t="shared" si="1"/>
        <v>19</v>
      </c>
      <c r="C23" s="43">
        <f t="shared" si="7"/>
        <v>39755</v>
      </c>
      <c r="D23" s="44">
        <f t="shared" si="2"/>
        <v>11</v>
      </c>
      <c r="E23" s="44">
        <f t="shared" si="8"/>
        <v>1</v>
      </c>
      <c r="F23" s="44" t="str">
        <f t="shared" si="9"/>
        <v>11-1</v>
      </c>
      <c r="G23" s="45">
        <f t="shared" si="10"/>
        <v>19</v>
      </c>
      <c r="H23" s="46"/>
      <c r="I23" s="44"/>
      <c r="J23" s="47">
        <f t="shared" si="14"/>
        <v>0</v>
      </c>
      <c r="K23" s="48">
        <f t="shared" si="4"/>
        <v>0</v>
      </c>
      <c r="L23" s="49"/>
      <c r="M23" s="50"/>
      <c r="N23" s="47"/>
      <c r="O23" s="51">
        <f t="shared" si="5"/>
        <v>0</v>
      </c>
      <c r="P23" s="52"/>
      <c r="Q23" s="53"/>
      <c r="R23" s="54">
        <v>5</v>
      </c>
      <c r="S23" s="53">
        <v>14</v>
      </c>
      <c r="T23" s="54">
        <v>1</v>
      </c>
      <c r="U23" s="53">
        <v>5</v>
      </c>
      <c r="V23" s="54"/>
      <c r="W23" s="53"/>
      <c r="X23" s="54">
        <v>1</v>
      </c>
      <c r="Y23" s="53">
        <v>3.5</v>
      </c>
      <c r="Z23" s="54"/>
      <c r="AA23" s="53"/>
      <c r="AB23" s="54"/>
      <c r="AC23" s="53"/>
      <c r="AD23" s="54"/>
      <c r="AE23" s="53"/>
      <c r="AG23" s="26">
        <f>+SUMIF($H$5:$H23,"A",$J$5:$J23)+SUMIF($L$5:$L23,"A",$N$5:$N23)</f>
        <v>0</v>
      </c>
      <c r="AH23" s="26">
        <f>+SUMIF($H$5:$H23,"B",$J$5:$J23)+SUMIF($L$5:$L23,"B",$N$5:$N23)</f>
        <v>22.5</v>
      </c>
      <c r="AI23" s="26">
        <f>+SUMIF($H$5:$H23,"C",$J$5:$J23)+SUMIF($L$5:$L23,"C",$N$5:$N23)</f>
        <v>22.5</v>
      </c>
      <c r="AJ23" s="26">
        <f>+SUMIF($H$5:$H23,"D",$J$5:$J23)+SUMIF($L$5:$L23,"D",$N$5:$N23)</f>
        <v>0</v>
      </c>
      <c r="AK23" s="26">
        <f>+SUMIF($H$5:$H23,"E",$J$5:$J23)+SUMIF($L$5:$L23,"E",$N$5:$N23)</f>
        <v>0</v>
      </c>
      <c r="AL23" s="26">
        <f>+SUMIF($H$5:$H23,"F",$J$5:$J23)+SUMIF($L$5:$L23,"F",$N$5:$N23)</f>
        <v>0</v>
      </c>
      <c r="AM23" s="26">
        <f>+SUMIF($H$5:$H23,"G",$J$5:$J23)+SUMIF($L$5:$L23,"G",$N$5:$N23)</f>
        <v>0</v>
      </c>
      <c r="AN23" s="26">
        <f>+SUMIF($H$5:$H23,"J",$J$5:$J23)+SUMIF($L$5:$L23,"J",$N$5:$N23)</f>
        <v>0</v>
      </c>
      <c r="AO23" s="55">
        <f>+SUM(Q$5:Q23)</f>
        <v>8</v>
      </c>
      <c r="AP23" s="55">
        <f>+SUM(S$5:S23)</f>
        <v>64.5</v>
      </c>
      <c r="AQ23" s="55">
        <f>+SUM(U$5:U23)</f>
        <v>41</v>
      </c>
      <c r="AR23" s="55">
        <f>+SUM(W$5:W23)</f>
        <v>5.5</v>
      </c>
      <c r="AS23" s="55">
        <f>+SUM(Y$5:Y23)</f>
        <v>18</v>
      </c>
      <c r="AT23" s="55">
        <f>+SUM(AA$5:AA23)</f>
        <v>13.5</v>
      </c>
      <c r="AU23" s="56">
        <f>+SUM(AC$5:AC23)</f>
        <v>10</v>
      </c>
      <c r="AV23" s="56">
        <f>+SUM(AE$5:AE23)</f>
        <v>0</v>
      </c>
      <c r="AW23" s="57">
        <f>+IF(SUM(P23:AE23)&gt;0,SUM(BA$5:BA23),AX23-AX22+AW22)</f>
        <v>205.5</v>
      </c>
      <c r="AX23" s="59">
        <f t="shared" si="13"/>
        <v>252</v>
      </c>
      <c r="AZ23" s="4">
        <f t="shared" si="12"/>
        <v>15</v>
      </c>
      <c r="BA23" s="4">
        <f t="shared" si="6"/>
        <v>22.5</v>
      </c>
    </row>
    <row r="24" spans="1:53" ht="11.25">
      <c r="A24" t="str">
        <f ca="1" t="shared" si="0"/>
        <v>ﾚ</v>
      </c>
      <c r="B24">
        <f t="shared" si="1"/>
        <v>20</v>
      </c>
      <c r="C24" s="43">
        <f t="shared" si="7"/>
        <v>39762</v>
      </c>
      <c r="D24" s="44">
        <f t="shared" si="2"/>
        <v>11</v>
      </c>
      <c r="E24" s="44">
        <f t="shared" si="8"/>
        <v>2</v>
      </c>
      <c r="F24" s="44" t="str">
        <f t="shared" si="9"/>
        <v>11-2</v>
      </c>
      <c r="G24" s="45">
        <f t="shared" si="10"/>
        <v>20</v>
      </c>
      <c r="H24" s="46"/>
      <c r="I24" s="44"/>
      <c r="J24" s="47">
        <f t="shared" si="14"/>
        <v>0</v>
      </c>
      <c r="K24" s="48">
        <f t="shared" si="4"/>
        <v>0</v>
      </c>
      <c r="L24" s="49" t="s">
        <v>60</v>
      </c>
      <c r="M24" s="50">
        <v>1</v>
      </c>
      <c r="N24" s="47">
        <v>2.5</v>
      </c>
      <c r="O24" s="51">
        <f t="shared" si="5"/>
        <v>2.5</v>
      </c>
      <c r="P24" s="52"/>
      <c r="Q24" s="53"/>
      <c r="R24" s="54">
        <v>3</v>
      </c>
      <c r="S24" s="53">
        <v>9</v>
      </c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>
        <v>2</v>
      </c>
      <c r="AE24" s="53">
        <v>5.5</v>
      </c>
      <c r="AG24" s="26">
        <f>+SUMIF($H$5:$H24,"A",$J$5:$J24)+SUMIF($L$5:$L24,"A",$N$5:$N24)</f>
        <v>0</v>
      </c>
      <c r="AH24" s="26">
        <f>+SUMIF($H$5:$H24,"B",$J$5:$J24)+SUMIF($L$5:$L24,"B",$N$5:$N24)</f>
        <v>22.5</v>
      </c>
      <c r="AI24" s="26">
        <f>+SUMIF($H$5:$H24,"C",$J$5:$J24)+SUMIF($L$5:$L24,"C",$N$5:$N24)</f>
        <v>22.5</v>
      </c>
      <c r="AJ24" s="26">
        <f>+SUMIF($H$5:$H24,"D",$J$5:$J24)+SUMIF($L$5:$L24,"D",$N$5:$N24)</f>
        <v>0</v>
      </c>
      <c r="AK24" s="26">
        <f>+SUMIF($H$5:$H24,"E",$J$5:$J24)+SUMIF($L$5:$L24,"E",$N$5:$N24)</f>
        <v>0</v>
      </c>
      <c r="AL24" s="26">
        <f>+SUMIF($H$5:$H24,"F",$J$5:$J24)+SUMIF($L$5:$L24,"F",$N$5:$N24)</f>
        <v>0</v>
      </c>
      <c r="AM24" s="26">
        <f>+SUMIF($H$5:$H24,"G",$J$5:$J24)+SUMIF($L$5:$L24,"G",$N$5:$N24)</f>
        <v>0</v>
      </c>
      <c r="AN24" s="26">
        <f>+SUMIF($H$5:$H24,"J",$J$5:$J24)+SUMIF($L$5:$L24,"J",$N$5:$N24)</f>
        <v>2.5</v>
      </c>
      <c r="AO24" s="55">
        <f>+SUM(Q$5:Q24)</f>
        <v>8</v>
      </c>
      <c r="AP24" s="55">
        <f>+SUM(S$5:S24)</f>
        <v>73.5</v>
      </c>
      <c r="AQ24" s="55">
        <f>+SUM(U$5:U24)</f>
        <v>41</v>
      </c>
      <c r="AR24" s="55">
        <f>+SUM(W$5:W24)</f>
        <v>5.5</v>
      </c>
      <c r="AS24" s="55">
        <f>+SUM(Y$5:Y24)</f>
        <v>18</v>
      </c>
      <c r="AT24" s="55">
        <f>+SUM(AA$5:AA24)</f>
        <v>13.5</v>
      </c>
      <c r="AU24" s="56">
        <f>+SUM(AC$5:AC24)</f>
        <v>10</v>
      </c>
      <c r="AV24" s="56">
        <f>+SUM(AE$5:AE24)</f>
        <v>5.5</v>
      </c>
      <c r="AW24" s="57">
        <f>+IF(SUM(P24:AE24)&gt;0,SUM(BA$5:BA24),AX24-AX23+AW23)</f>
        <v>222.5</v>
      </c>
      <c r="AX24" s="59">
        <f t="shared" si="13"/>
        <v>267</v>
      </c>
      <c r="AZ24" s="4">
        <f t="shared" si="12"/>
        <v>15</v>
      </c>
      <c r="BA24" s="4">
        <f t="shared" si="6"/>
        <v>17</v>
      </c>
    </row>
    <row r="25" spans="1:53" ht="11.25">
      <c r="A25" t="str">
        <f ca="1" t="shared" si="0"/>
        <v>ﾚ</v>
      </c>
      <c r="B25">
        <f t="shared" si="1"/>
        <v>21</v>
      </c>
      <c r="C25" s="43">
        <f t="shared" si="7"/>
        <v>39769</v>
      </c>
      <c r="D25" s="44">
        <f t="shared" si="2"/>
        <v>11</v>
      </c>
      <c r="E25" s="44">
        <f t="shared" si="8"/>
        <v>3</v>
      </c>
      <c r="F25" s="44" t="str">
        <f t="shared" si="9"/>
        <v>11-3</v>
      </c>
      <c r="G25" s="45">
        <f t="shared" si="10"/>
        <v>21</v>
      </c>
      <c r="H25" s="46" t="s">
        <v>17</v>
      </c>
      <c r="I25" s="44">
        <v>1</v>
      </c>
      <c r="J25" s="47">
        <f t="shared" si="14"/>
        <v>2.5</v>
      </c>
      <c r="K25" s="48">
        <f t="shared" si="4"/>
        <v>2.5</v>
      </c>
      <c r="L25" s="49" t="s">
        <v>60</v>
      </c>
      <c r="M25" s="50">
        <v>1</v>
      </c>
      <c r="N25" s="47">
        <v>2.5</v>
      </c>
      <c r="O25" s="51">
        <f t="shared" si="5"/>
        <v>2.5</v>
      </c>
      <c r="P25" s="52"/>
      <c r="Q25" s="53"/>
      <c r="R25" s="54">
        <v>3</v>
      </c>
      <c r="S25" s="53">
        <v>4.5</v>
      </c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>
        <v>2</v>
      </c>
      <c r="AE25" s="53">
        <v>2.5</v>
      </c>
      <c r="AG25" s="26">
        <f>+SUMIF($H$5:$H25,"A",$J$5:$J25)+SUMIF($L$5:$L25,"A",$N$5:$N25)</f>
        <v>0</v>
      </c>
      <c r="AH25" s="26">
        <f>+SUMIF($H$5:$H25,"B",$J$5:$J25)+SUMIF($L$5:$L25,"B",$N$5:$N25)</f>
        <v>25</v>
      </c>
      <c r="AI25" s="26">
        <f>+SUMIF($H$5:$H25,"C",$J$5:$J25)+SUMIF($L$5:$L25,"C",$N$5:$N25)</f>
        <v>22.5</v>
      </c>
      <c r="AJ25" s="26">
        <f>+SUMIF($H$5:$H25,"D",$J$5:$J25)+SUMIF($L$5:$L25,"D",$N$5:$N25)</f>
        <v>0</v>
      </c>
      <c r="AK25" s="26">
        <f>+SUMIF($H$5:$H25,"E",$J$5:$J25)+SUMIF($L$5:$L25,"E",$N$5:$N25)</f>
        <v>0</v>
      </c>
      <c r="AL25" s="26">
        <f>+SUMIF($H$5:$H25,"F",$J$5:$J25)+SUMIF($L$5:$L25,"F",$N$5:$N25)</f>
        <v>0</v>
      </c>
      <c r="AM25" s="26">
        <f>+SUMIF($H$5:$H25,"G",$J$5:$J25)+SUMIF($L$5:$L25,"G",$N$5:$N25)</f>
        <v>0</v>
      </c>
      <c r="AN25" s="26">
        <f>+SUMIF($H$5:$H25,"J",$J$5:$J25)+SUMIF($L$5:$L25,"J",$N$5:$N25)</f>
        <v>5</v>
      </c>
      <c r="AO25" s="55">
        <f>+SUM(Q$5:Q25)</f>
        <v>8</v>
      </c>
      <c r="AP25" s="55">
        <f>+SUM(S$5:S25)</f>
        <v>78</v>
      </c>
      <c r="AQ25" s="55">
        <f>+SUM(U$5:U25)</f>
        <v>41</v>
      </c>
      <c r="AR25" s="55">
        <f>+SUM(W$5:W25)</f>
        <v>5.5</v>
      </c>
      <c r="AS25" s="55">
        <f>+SUM(Y$5:Y25)</f>
        <v>18</v>
      </c>
      <c r="AT25" s="55">
        <f>+SUM(AA$5:AA25)</f>
        <v>13.5</v>
      </c>
      <c r="AU25" s="56">
        <f>+SUM(AC$5:AC25)</f>
        <v>10</v>
      </c>
      <c r="AV25" s="56">
        <f>+SUM(AE$5:AE25)</f>
        <v>8</v>
      </c>
      <c r="AW25" s="57">
        <f>+IF(SUM(P25:AE25)&gt;0,SUM(BA$5:BA25),AX25-AX24+AW24)</f>
        <v>234.5</v>
      </c>
      <c r="AX25" s="59">
        <f t="shared" si="13"/>
        <v>282</v>
      </c>
      <c r="AZ25" s="4">
        <f t="shared" si="12"/>
        <v>15</v>
      </c>
      <c r="BA25" s="4">
        <f t="shared" si="6"/>
        <v>12</v>
      </c>
    </row>
    <row r="26" spans="1:53" ht="11.25">
      <c r="A26" t="str">
        <f ca="1" t="shared" si="0"/>
        <v>ﾚ</v>
      </c>
      <c r="B26">
        <f t="shared" si="1"/>
        <v>22</v>
      </c>
      <c r="C26" s="43">
        <f t="shared" si="7"/>
        <v>39776</v>
      </c>
      <c r="D26" s="44">
        <f t="shared" si="2"/>
        <v>11</v>
      </c>
      <c r="E26" s="44">
        <f t="shared" si="8"/>
        <v>4</v>
      </c>
      <c r="F26" s="44" t="str">
        <f t="shared" si="9"/>
        <v>11-4</v>
      </c>
      <c r="G26" s="45">
        <f t="shared" si="10"/>
        <v>22</v>
      </c>
      <c r="H26" s="46"/>
      <c r="I26" s="44"/>
      <c r="J26" s="47">
        <f t="shared" si="14"/>
        <v>0</v>
      </c>
      <c r="K26" s="48">
        <f t="shared" si="4"/>
        <v>0</v>
      </c>
      <c r="L26" s="49" t="s">
        <v>60</v>
      </c>
      <c r="M26" s="50">
        <v>1</v>
      </c>
      <c r="N26" s="47">
        <v>2.5</v>
      </c>
      <c r="O26" s="51">
        <f t="shared" si="5"/>
        <v>2.5</v>
      </c>
      <c r="P26" s="52"/>
      <c r="Q26" s="53"/>
      <c r="R26" s="54">
        <v>2</v>
      </c>
      <c r="S26" s="53">
        <v>8</v>
      </c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>
        <v>3</v>
      </c>
      <c r="AE26" s="53">
        <v>5</v>
      </c>
      <c r="AG26" s="26">
        <f>+SUMIF($H$5:$H26,"A",$J$5:$J26)+SUMIF($L$5:$L26,"A",$N$5:$N26)</f>
        <v>0</v>
      </c>
      <c r="AH26" s="26">
        <f>+SUMIF($H$5:$H26,"B",$J$5:$J26)+SUMIF($L$5:$L26,"B",$N$5:$N26)</f>
        <v>25</v>
      </c>
      <c r="AI26" s="26">
        <f>+SUMIF($H$5:$H26,"C",$J$5:$J26)+SUMIF($L$5:$L26,"C",$N$5:$N26)</f>
        <v>22.5</v>
      </c>
      <c r="AJ26" s="26">
        <f>+SUMIF($H$5:$H26,"D",$J$5:$J26)+SUMIF($L$5:$L26,"D",$N$5:$N26)</f>
        <v>0</v>
      </c>
      <c r="AK26" s="26">
        <f>+SUMIF($H$5:$H26,"E",$J$5:$J26)+SUMIF($L$5:$L26,"E",$N$5:$N26)</f>
        <v>0</v>
      </c>
      <c r="AL26" s="26">
        <f>+SUMIF($H$5:$H26,"F",$J$5:$J26)+SUMIF($L$5:$L26,"F",$N$5:$N26)</f>
        <v>0</v>
      </c>
      <c r="AM26" s="26">
        <f>+SUMIF($H$5:$H26,"G",$J$5:$J26)+SUMIF($L$5:$L26,"G",$N$5:$N26)</f>
        <v>0</v>
      </c>
      <c r="AN26" s="26">
        <f>+SUMIF($H$5:$H26,"J",$J$5:$J26)+SUMIF($L$5:$L26,"J",$N$5:$N26)</f>
        <v>7.5</v>
      </c>
      <c r="AO26" s="55">
        <f>+SUM(Q$5:Q26)</f>
        <v>8</v>
      </c>
      <c r="AP26" s="55">
        <f>+SUM(S$5:S26)</f>
        <v>86</v>
      </c>
      <c r="AQ26" s="55">
        <f>+SUM(U$5:U26)</f>
        <v>41</v>
      </c>
      <c r="AR26" s="55">
        <f>+SUM(W$5:W26)</f>
        <v>5.5</v>
      </c>
      <c r="AS26" s="55">
        <f>+SUM(Y$5:Y26)</f>
        <v>18</v>
      </c>
      <c r="AT26" s="55">
        <f>+SUM(AA$5:AA26)</f>
        <v>13.5</v>
      </c>
      <c r="AU26" s="56">
        <f>+SUM(AC$5:AC26)</f>
        <v>10</v>
      </c>
      <c r="AV26" s="56">
        <f>+SUM(AE$5:AE26)</f>
        <v>13</v>
      </c>
      <c r="AW26" s="60">
        <f>+IF(SUM(P26:AE26)&gt;0,SUM(BA$5:BA26),AX26-AX25+AW25)</f>
        <v>250</v>
      </c>
      <c r="AX26" s="59">
        <f t="shared" si="13"/>
        <v>297</v>
      </c>
      <c r="AZ26" s="4">
        <f t="shared" si="12"/>
        <v>15</v>
      </c>
      <c r="BA26" s="4">
        <f t="shared" si="6"/>
        <v>15.5</v>
      </c>
    </row>
    <row r="27" spans="1:53" ht="11.25">
      <c r="A27" t="str">
        <f ca="1" t="shared" si="0"/>
        <v>ﾚ</v>
      </c>
      <c r="B27">
        <f t="shared" si="1"/>
        <v>23</v>
      </c>
      <c r="C27" s="43">
        <f t="shared" si="7"/>
        <v>39783</v>
      </c>
      <c r="D27" s="44">
        <f t="shared" si="2"/>
        <v>12</v>
      </c>
      <c r="E27" s="44">
        <f t="shared" si="8"/>
        <v>1</v>
      </c>
      <c r="F27" s="44" t="str">
        <f t="shared" si="9"/>
        <v>12-1</v>
      </c>
      <c r="G27" s="45">
        <f t="shared" si="10"/>
        <v>23</v>
      </c>
      <c r="H27" s="46" t="s">
        <v>17</v>
      </c>
      <c r="I27" s="44">
        <v>1</v>
      </c>
      <c r="J27" s="47">
        <f t="shared" si="14"/>
        <v>2.5</v>
      </c>
      <c r="K27" s="48">
        <f t="shared" si="4"/>
        <v>2.5</v>
      </c>
      <c r="L27" s="49" t="s">
        <v>60</v>
      </c>
      <c r="M27" s="61">
        <v>2</v>
      </c>
      <c r="N27" s="47">
        <v>5</v>
      </c>
      <c r="O27" s="51">
        <f t="shared" si="5"/>
        <v>5</v>
      </c>
      <c r="P27" s="52"/>
      <c r="Q27" s="53"/>
      <c r="R27" s="54">
        <v>2</v>
      </c>
      <c r="S27" s="53">
        <v>3</v>
      </c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>
        <v>2</v>
      </c>
      <c r="AE27" s="53">
        <v>4</v>
      </c>
      <c r="AG27" s="26">
        <f>+SUMIF($H$5:$H27,"A",$J$5:$J27)+SUMIF($L$5:$L27,"A",$N$5:$N27)</f>
        <v>0</v>
      </c>
      <c r="AH27" s="26">
        <f>+SUMIF($H$5:$H27,"B",$J$5:$J27)+SUMIF($L$5:$L27,"B",$N$5:$N27)</f>
        <v>27.5</v>
      </c>
      <c r="AI27" s="26">
        <f>+SUMIF($H$5:$H27,"C",$J$5:$J27)+SUMIF($L$5:$L27,"C",$N$5:$N27)</f>
        <v>22.5</v>
      </c>
      <c r="AJ27" s="26">
        <f>+SUMIF($H$5:$H27,"D",$J$5:$J27)+SUMIF($L$5:$L27,"D",$N$5:$N27)</f>
        <v>0</v>
      </c>
      <c r="AK27" s="26">
        <f>+SUMIF($H$5:$H27,"E",$J$5:$J27)+SUMIF($L$5:$L27,"E",$N$5:$N27)</f>
        <v>0</v>
      </c>
      <c r="AL27" s="26">
        <f>+SUMIF($H$5:$H27,"F",$J$5:$J27)+SUMIF($L$5:$L27,"F",$N$5:$N27)</f>
        <v>0</v>
      </c>
      <c r="AM27" s="26">
        <f>+SUMIF($H$5:$H27,"G",$J$5:$J27)+SUMIF($L$5:$L27,"G",$N$5:$N27)</f>
        <v>0</v>
      </c>
      <c r="AN27" s="26">
        <f>+SUMIF($H$5:$H27,"J",$J$5:$J27)+SUMIF($L$5:$L27,"J",$N$5:$N27)</f>
        <v>12.5</v>
      </c>
      <c r="AO27" s="55">
        <f>+SUM(Q$5:Q27)</f>
        <v>8</v>
      </c>
      <c r="AP27" s="55">
        <f>+SUM(S$5:S27)</f>
        <v>89</v>
      </c>
      <c r="AQ27" s="55">
        <f>+SUM(U$5:U27)</f>
        <v>41</v>
      </c>
      <c r="AR27" s="55">
        <f>+SUM(W$5:W27)</f>
        <v>5.5</v>
      </c>
      <c r="AS27" s="55">
        <f>+SUM(Y$5:Y27)</f>
        <v>18</v>
      </c>
      <c r="AT27" s="55">
        <f>+SUM(AA$5:AA27)</f>
        <v>13.5</v>
      </c>
      <c r="AU27" s="56">
        <f>+SUM(AC$5:AC27)</f>
        <v>10</v>
      </c>
      <c r="AV27" s="56">
        <f>+SUM(AE$5:AE27)</f>
        <v>17</v>
      </c>
      <c r="AW27" s="57">
        <f>+IF(SUM(P27:AE27)&gt;0,SUM(BA$5:BA27),AX27-AX26+AW26)</f>
        <v>264.5</v>
      </c>
      <c r="AX27" s="62">
        <f>+AX26+20</f>
        <v>317</v>
      </c>
      <c r="AZ27" s="4">
        <f t="shared" si="12"/>
        <v>20</v>
      </c>
      <c r="BA27" s="4">
        <f t="shared" si="6"/>
        <v>14.5</v>
      </c>
    </row>
    <row r="28" spans="1:54" ht="11.25">
      <c r="A28" t="str">
        <f ca="1" t="shared" si="0"/>
        <v>ﾚ</v>
      </c>
      <c r="B28">
        <f t="shared" si="1"/>
        <v>24</v>
      </c>
      <c r="C28" s="43">
        <f t="shared" si="7"/>
        <v>39790</v>
      </c>
      <c r="D28" s="44">
        <f t="shared" si="2"/>
        <v>12</v>
      </c>
      <c r="E28" s="44">
        <f t="shared" si="8"/>
        <v>2</v>
      </c>
      <c r="F28" s="44" t="str">
        <f t="shared" si="9"/>
        <v>12-2</v>
      </c>
      <c r="G28" s="45">
        <f t="shared" si="10"/>
        <v>24</v>
      </c>
      <c r="H28" s="46" t="s">
        <v>17</v>
      </c>
      <c r="I28" s="44">
        <v>1</v>
      </c>
      <c r="J28" s="47">
        <f t="shared" si="14"/>
        <v>2.5</v>
      </c>
      <c r="K28" s="48">
        <f t="shared" si="4"/>
        <v>2.5</v>
      </c>
      <c r="L28" s="49" t="s">
        <v>24</v>
      </c>
      <c r="M28" s="50">
        <v>1</v>
      </c>
      <c r="N28" s="47">
        <f aca="true" t="shared" si="15" ref="N28:N59">+M28*2.5</f>
        <v>2.5</v>
      </c>
      <c r="O28" s="51">
        <f t="shared" si="5"/>
        <v>2.5</v>
      </c>
      <c r="P28" s="52"/>
      <c r="Q28" s="53"/>
      <c r="R28" s="54">
        <v>2</v>
      </c>
      <c r="S28" s="53">
        <v>2</v>
      </c>
      <c r="T28" s="54"/>
      <c r="U28" s="53"/>
      <c r="V28" s="54">
        <v>3</v>
      </c>
      <c r="W28" s="53">
        <v>4.5</v>
      </c>
      <c r="X28" s="54"/>
      <c r="Y28" s="53"/>
      <c r="Z28" s="54"/>
      <c r="AA28" s="53"/>
      <c r="AB28" s="54"/>
      <c r="AC28" s="53"/>
      <c r="AD28" s="54">
        <v>5</v>
      </c>
      <c r="AE28" s="53">
        <v>6.5</v>
      </c>
      <c r="AG28" s="26">
        <f>+SUMIF($H$5:$H28,"A",$J$5:$J28)+SUMIF($L$5:$L28,"A",$N$5:$N28)</f>
        <v>0</v>
      </c>
      <c r="AH28" s="26">
        <f>+SUMIF($H$5:$H28,"B",$J$5:$J28)+SUMIF($L$5:$L28,"B",$N$5:$N28)</f>
        <v>30</v>
      </c>
      <c r="AI28" s="26">
        <f>+SUMIF($H$5:$H28,"C",$J$5:$J28)+SUMIF($L$5:$L28,"C",$N$5:$N28)</f>
        <v>22.5</v>
      </c>
      <c r="AJ28" s="26">
        <f>+SUMIF($H$5:$H28,"D",$J$5:$J28)+SUMIF($L$5:$L28,"D",$N$5:$N28)</f>
        <v>2.5</v>
      </c>
      <c r="AK28" s="26">
        <f>+SUMIF($H$5:$H28,"E",$J$5:$J28)+SUMIF($L$5:$L28,"E",$N$5:$N28)</f>
        <v>0</v>
      </c>
      <c r="AL28" s="26">
        <f>+SUMIF($H$5:$H28,"F",$J$5:$J28)+SUMIF($L$5:$L28,"F",$N$5:$N28)</f>
        <v>0</v>
      </c>
      <c r="AM28" s="26">
        <f>+SUMIF($H$5:$H28,"G",$J$5:$J28)+SUMIF($L$5:$L28,"G",$N$5:$N28)</f>
        <v>0</v>
      </c>
      <c r="AN28" s="26">
        <f>+SUMIF($H$5:$H28,"J",$J$5:$J28)+SUMIF($L$5:$L28,"J",$N$5:$N28)</f>
        <v>12.5</v>
      </c>
      <c r="AO28" s="55">
        <f>+SUM(Q$5:Q28)</f>
        <v>8</v>
      </c>
      <c r="AP28" s="55">
        <f>+SUM(S$5:S28)</f>
        <v>91</v>
      </c>
      <c r="AQ28" s="55">
        <f>+SUM(U$5:U28)</f>
        <v>41</v>
      </c>
      <c r="AR28" s="55">
        <f>+SUM(W$5:W28)</f>
        <v>10</v>
      </c>
      <c r="AS28" s="55">
        <f>+SUM(Y$5:Y28)</f>
        <v>18</v>
      </c>
      <c r="AT28" s="55">
        <f>+SUM(AA$5:AA28)</f>
        <v>13.5</v>
      </c>
      <c r="AU28" s="56">
        <f>+SUM(AC$5:AC28)</f>
        <v>10</v>
      </c>
      <c r="AV28" s="56">
        <f>+SUM(AE$5:AE28)</f>
        <v>23.5</v>
      </c>
      <c r="AW28" s="57">
        <f>+IF(SUM(P28:AE28)&gt;0,SUM(BA$5:BA28),AX28-AX27+AW27)</f>
        <v>282.5</v>
      </c>
      <c r="AX28" s="62">
        <f>+AX27+20</f>
        <v>337</v>
      </c>
      <c r="AZ28" s="4">
        <f t="shared" si="12"/>
        <v>20</v>
      </c>
      <c r="BA28" s="4">
        <f t="shared" si="6"/>
        <v>18</v>
      </c>
      <c r="BB28" s="63" t="s">
        <v>62</v>
      </c>
    </row>
    <row r="29" spans="1:53" ht="11.25">
      <c r="A29" t="str">
        <f ca="1" t="shared" si="0"/>
        <v>ﾚ</v>
      </c>
      <c r="B29">
        <f t="shared" si="1"/>
        <v>25</v>
      </c>
      <c r="C29" s="43">
        <f t="shared" si="7"/>
        <v>39797</v>
      </c>
      <c r="D29" s="44">
        <f t="shared" si="2"/>
        <v>12</v>
      </c>
      <c r="E29" s="44">
        <f t="shared" si="8"/>
        <v>3</v>
      </c>
      <c r="F29" s="44" t="str">
        <f t="shared" si="9"/>
        <v>12-3</v>
      </c>
      <c r="G29" s="45">
        <f t="shared" si="10"/>
        <v>25</v>
      </c>
      <c r="H29" s="46" t="s">
        <v>24</v>
      </c>
      <c r="I29" s="44">
        <v>2</v>
      </c>
      <c r="J29" s="47">
        <f t="shared" si="14"/>
        <v>5</v>
      </c>
      <c r="K29" s="48">
        <f t="shared" si="4"/>
        <v>5</v>
      </c>
      <c r="L29" s="49"/>
      <c r="M29" s="50"/>
      <c r="N29" s="47">
        <f t="shared" si="15"/>
        <v>0</v>
      </c>
      <c r="O29" s="51">
        <f t="shared" si="5"/>
        <v>0</v>
      </c>
      <c r="P29" s="52"/>
      <c r="Q29" s="53"/>
      <c r="R29" s="54">
        <v>1</v>
      </c>
      <c r="S29" s="53">
        <v>2</v>
      </c>
      <c r="T29" s="54">
        <v>3</v>
      </c>
      <c r="U29" s="53">
        <v>5.5</v>
      </c>
      <c r="V29" s="54">
        <v>3</v>
      </c>
      <c r="W29" s="53">
        <v>6.5</v>
      </c>
      <c r="X29" s="54"/>
      <c r="Y29" s="53"/>
      <c r="Z29" s="54"/>
      <c r="AA29" s="53"/>
      <c r="AB29" s="54"/>
      <c r="AC29" s="53"/>
      <c r="AD29" s="54"/>
      <c r="AE29" s="53"/>
      <c r="AG29" s="26">
        <f>+SUMIF($H$5:$H29,"A",$J$5:$J29)+SUMIF($L$5:$L29,"A",$N$5:$N29)</f>
        <v>0</v>
      </c>
      <c r="AH29" s="26">
        <f>+SUMIF($H$5:$H29,"B",$J$5:$J29)+SUMIF($L$5:$L29,"B",$N$5:$N29)</f>
        <v>30</v>
      </c>
      <c r="AI29" s="26">
        <f>+SUMIF($H$5:$H29,"C",$J$5:$J29)+SUMIF($L$5:$L29,"C",$N$5:$N29)</f>
        <v>22.5</v>
      </c>
      <c r="AJ29" s="26">
        <f>+SUMIF($H$5:$H29,"D",$J$5:$J29)+SUMIF($L$5:$L29,"D",$N$5:$N29)</f>
        <v>7.5</v>
      </c>
      <c r="AK29" s="26">
        <f>+SUMIF($H$5:$H29,"E",$J$5:$J29)+SUMIF($L$5:$L29,"E",$N$5:$N29)</f>
        <v>0</v>
      </c>
      <c r="AL29" s="26">
        <f>+SUMIF($H$5:$H29,"F",$J$5:$J29)+SUMIF($L$5:$L29,"F",$N$5:$N29)</f>
        <v>0</v>
      </c>
      <c r="AM29" s="26">
        <f>+SUMIF($H$5:$H29,"G",$J$5:$J29)+SUMIF($L$5:$L29,"G",$N$5:$N29)</f>
        <v>0</v>
      </c>
      <c r="AN29" s="26">
        <f>+SUMIF($H$5:$H29,"J",$J$5:$J29)+SUMIF($L$5:$L29,"J",$N$5:$N29)</f>
        <v>12.5</v>
      </c>
      <c r="AO29" s="55">
        <f>+SUM(Q$5:Q29)</f>
        <v>8</v>
      </c>
      <c r="AP29" s="55">
        <f>+SUM(S$5:S29)</f>
        <v>93</v>
      </c>
      <c r="AQ29" s="55">
        <f>+SUM(U$5:U29)</f>
        <v>46.5</v>
      </c>
      <c r="AR29" s="55">
        <f>+SUM(W$5:W29)</f>
        <v>16.5</v>
      </c>
      <c r="AS29" s="55">
        <f>+SUM(Y$5:Y29)</f>
        <v>18</v>
      </c>
      <c r="AT29" s="55">
        <f>+SUM(AA$5:AA29)</f>
        <v>13.5</v>
      </c>
      <c r="AU29" s="56">
        <f>+SUM(AC$5:AC29)</f>
        <v>10</v>
      </c>
      <c r="AV29" s="56">
        <f>+SUM(AE$5:AE29)</f>
        <v>23.5</v>
      </c>
      <c r="AW29" s="57">
        <f>+IF(SUM(P29:AE29)&gt;0,SUM(BA$5:BA29),AX29-AX28+AW28)</f>
        <v>301.5</v>
      </c>
      <c r="AX29" s="62">
        <f>+AX28+20</f>
        <v>357</v>
      </c>
      <c r="AZ29" s="4">
        <f t="shared" si="12"/>
        <v>20</v>
      </c>
      <c r="BA29" s="4">
        <f t="shared" si="6"/>
        <v>19</v>
      </c>
    </row>
    <row r="30" spans="1:54" ht="11.25">
      <c r="A30" t="str">
        <f ca="1" t="shared" si="0"/>
        <v>ﾚ</v>
      </c>
      <c r="B30">
        <f t="shared" si="1"/>
        <v>26</v>
      </c>
      <c r="C30" s="43">
        <f t="shared" si="7"/>
        <v>39804</v>
      </c>
      <c r="D30" s="44">
        <f t="shared" si="2"/>
        <v>12</v>
      </c>
      <c r="E30" s="44">
        <f t="shared" si="8"/>
        <v>4</v>
      </c>
      <c r="F30" s="44" t="str">
        <f t="shared" si="9"/>
        <v>12-4</v>
      </c>
      <c r="G30" s="45">
        <f t="shared" si="10"/>
        <v>26</v>
      </c>
      <c r="H30" s="46"/>
      <c r="I30" s="44"/>
      <c r="J30" s="47">
        <f t="shared" si="14"/>
        <v>0</v>
      </c>
      <c r="K30" s="48">
        <f t="shared" si="4"/>
        <v>0</v>
      </c>
      <c r="L30" s="49" t="s">
        <v>60</v>
      </c>
      <c r="M30" s="50">
        <v>2</v>
      </c>
      <c r="N30" s="47">
        <f t="shared" si="15"/>
        <v>5</v>
      </c>
      <c r="O30" s="51">
        <f t="shared" si="5"/>
        <v>5</v>
      </c>
      <c r="P30" s="52"/>
      <c r="Q30" s="53"/>
      <c r="R30" s="54"/>
      <c r="S30" s="53"/>
      <c r="T30" s="54">
        <v>2</v>
      </c>
      <c r="U30" s="53">
        <v>7.5</v>
      </c>
      <c r="V30" s="54">
        <v>4</v>
      </c>
      <c r="W30" s="64">
        <v>16</v>
      </c>
      <c r="X30" s="54"/>
      <c r="Y30" s="53"/>
      <c r="Z30" s="54"/>
      <c r="AA30" s="53"/>
      <c r="AB30" s="54"/>
      <c r="AC30" s="53"/>
      <c r="AD30" s="54">
        <v>2</v>
      </c>
      <c r="AE30" s="53">
        <v>2.5</v>
      </c>
      <c r="AG30" s="26">
        <f>+SUMIF($H$5:$H30,"A",$J$5:$J30)+SUMIF($L$5:$L30,"A",$N$5:$N30)</f>
        <v>0</v>
      </c>
      <c r="AH30" s="26">
        <f>+SUMIF($H$5:$H30,"B",$J$5:$J30)+SUMIF($L$5:$L30,"B",$N$5:$N30)</f>
        <v>30</v>
      </c>
      <c r="AI30" s="26">
        <f>+SUMIF($H$5:$H30,"C",$J$5:$J30)+SUMIF($L$5:$L30,"C",$N$5:$N30)</f>
        <v>22.5</v>
      </c>
      <c r="AJ30" s="26">
        <f>+SUMIF($H$5:$H30,"D",$J$5:$J30)+SUMIF($L$5:$L30,"D",$N$5:$N30)</f>
        <v>7.5</v>
      </c>
      <c r="AK30" s="26">
        <f>+SUMIF($H$5:$H30,"E",$J$5:$J30)+SUMIF($L$5:$L30,"E",$N$5:$N30)</f>
        <v>0</v>
      </c>
      <c r="AL30" s="26">
        <f>+SUMIF($H$5:$H30,"F",$J$5:$J30)+SUMIF($L$5:$L30,"F",$N$5:$N30)</f>
        <v>0</v>
      </c>
      <c r="AM30" s="26">
        <f>+SUMIF($H$5:$H30,"G",$J$5:$J30)+SUMIF($L$5:$L30,"G",$N$5:$N30)</f>
        <v>0</v>
      </c>
      <c r="AN30" s="26">
        <f>+SUMIF($H$5:$H30,"J",$J$5:$J30)+SUMIF($L$5:$L30,"J",$N$5:$N30)</f>
        <v>17.5</v>
      </c>
      <c r="AO30" s="55">
        <f>+SUM(Q$5:Q30)</f>
        <v>8</v>
      </c>
      <c r="AP30" s="55">
        <f>+SUM(S$5:S30)</f>
        <v>93</v>
      </c>
      <c r="AQ30" s="55">
        <f>+SUM(U$5:U30)</f>
        <v>54</v>
      </c>
      <c r="AR30" s="55">
        <f>+SUM(W$5:W30)</f>
        <v>32.5</v>
      </c>
      <c r="AS30" s="55">
        <f>+SUM(Y$5:Y30)</f>
        <v>18</v>
      </c>
      <c r="AT30" s="55">
        <f>+SUM(AA$5:AA30)</f>
        <v>13.5</v>
      </c>
      <c r="AU30" s="56">
        <f>+SUM(AC$5:AC30)</f>
        <v>10</v>
      </c>
      <c r="AV30" s="56">
        <f>+SUM(AE$5:AE30)</f>
        <v>26</v>
      </c>
      <c r="AW30" s="57">
        <f>+IF(SUM(P30:AE30)&gt;0,SUM(BA$5:BA30),AX30-AX29+AW29)</f>
        <v>332.5</v>
      </c>
      <c r="AX30" s="62">
        <f>+AX29+20</f>
        <v>377</v>
      </c>
      <c r="AZ30" s="4">
        <f t="shared" si="12"/>
        <v>20</v>
      </c>
      <c r="BA30" s="4">
        <f t="shared" si="6"/>
        <v>31</v>
      </c>
      <c r="BB30" t="s">
        <v>63</v>
      </c>
    </row>
    <row r="31" spans="1:53" ht="11.25">
      <c r="A31" t="str">
        <f ca="1" t="shared" si="0"/>
        <v>ﾚ</v>
      </c>
      <c r="B31">
        <f t="shared" si="1"/>
        <v>27</v>
      </c>
      <c r="C31" s="43">
        <f t="shared" si="7"/>
        <v>39811</v>
      </c>
      <c r="D31" s="44">
        <f t="shared" si="2"/>
        <v>12</v>
      </c>
      <c r="E31" s="44">
        <f t="shared" si="8"/>
        <v>5</v>
      </c>
      <c r="F31" s="44" t="str">
        <f t="shared" si="9"/>
        <v>12-5</v>
      </c>
      <c r="G31" s="45">
        <f t="shared" si="10"/>
        <v>27</v>
      </c>
      <c r="H31" s="46"/>
      <c r="I31" s="44"/>
      <c r="J31" s="47">
        <f t="shared" si="14"/>
        <v>0</v>
      </c>
      <c r="K31" s="48">
        <f t="shared" si="4"/>
        <v>0</v>
      </c>
      <c r="L31" s="49"/>
      <c r="M31" s="50"/>
      <c r="N31" s="47">
        <f t="shared" si="15"/>
        <v>0</v>
      </c>
      <c r="O31" s="51">
        <f t="shared" si="5"/>
        <v>0</v>
      </c>
      <c r="P31" s="52"/>
      <c r="Q31" s="53"/>
      <c r="R31" s="54">
        <v>1</v>
      </c>
      <c r="S31" s="53">
        <v>2</v>
      </c>
      <c r="T31" s="54">
        <v>3</v>
      </c>
      <c r="U31" s="53">
        <v>11.5</v>
      </c>
      <c r="V31" s="54"/>
      <c r="W31" s="53"/>
      <c r="X31" s="54"/>
      <c r="Y31" s="53"/>
      <c r="Z31" s="54"/>
      <c r="AA31" s="53"/>
      <c r="AB31" s="54"/>
      <c r="AC31" s="53"/>
      <c r="AD31" s="54">
        <v>1</v>
      </c>
      <c r="AE31" s="53">
        <v>2</v>
      </c>
      <c r="AG31" s="26">
        <f>+SUMIF($H$5:$H31,"A",$J$5:$J31)+SUMIF($L$5:$L31,"A",$N$5:$N31)</f>
        <v>0</v>
      </c>
      <c r="AH31" s="26">
        <f>+SUMIF($H$5:$H31,"B",$J$5:$J31)+SUMIF($L$5:$L31,"B",$N$5:$N31)</f>
        <v>30</v>
      </c>
      <c r="AI31" s="26">
        <f>+SUMIF($H$5:$H31,"C",$J$5:$J31)+SUMIF($L$5:$L31,"C",$N$5:$N31)</f>
        <v>22.5</v>
      </c>
      <c r="AJ31" s="26">
        <f>+SUMIF($H$5:$H31,"D",$J$5:$J31)+SUMIF($L$5:$L31,"D",$N$5:$N31)</f>
        <v>7.5</v>
      </c>
      <c r="AK31" s="26">
        <f>+SUMIF($H$5:$H31,"E",$J$5:$J31)+SUMIF($L$5:$L31,"E",$N$5:$N31)</f>
        <v>0</v>
      </c>
      <c r="AL31" s="26">
        <f>+SUMIF($H$5:$H31,"F",$J$5:$J31)+SUMIF($L$5:$L31,"F",$N$5:$N31)</f>
        <v>0</v>
      </c>
      <c r="AM31" s="26">
        <f>+SUMIF($H$5:$H31,"G",$J$5:$J31)+SUMIF($L$5:$L31,"G",$N$5:$N31)</f>
        <v>0</v>
      </c>
      <c r="AN31" s="26">
        <f>+SUMIF($H$5:$H31,"J",$J$5:$J31)+SUMIF($L$5:$L31,"J",$N$5:$N31)</f>
        <v>17.5</v>
      </c>
      <c r="AO31" s="55">
        <f>+SUM(Q$5:Q31)</f>
        <v>8</v>
      </c>
      <c r="AP31" s="55">
        <f>+SUM(S$5:S31)</f>
        <v>95</v>
      </c>
      <c r="AQ31" s="55">
        <f>+SUM(U$5:U31)</f>
        <v>65.5</v>
      </c>
      <c r="AR31" s="55">
        <f>+SUM(W$5:W31)</f>
        <v>32.5</v>
      </c>
      <c r="AS31" s="55">
        <f>+SUM(Y$5:Y31)</f>
        <v>18</v>
      </c>
      <c r="AT31" s="55">
        <f>+SUM(AA$5:AA31)</f>
        <v>13.5</v>
      </c>
      <c r="AU31" s="56">
        <f>+SUM(AC$5:AC31)</f>
        <v>10</v>
      </c>
      <c r="AV31" s="56">
        <f>+SUM(AE$5:AE31)</f>
        <v>28</v>
      </c>
      <c r="AW31" s="57">
        <f>+IF(SUM(P31:AE31)&gt;0,SUM(BA$5:BA31),AX31-AX30+AW30)</f>
        <v>348</v>
      </c>
      <c r="AX31" s="62">
        <f>+AX30</f>
        <v>377</v>
      </c>
      <c r="AZ31" s="4">
        <f t="shared" si="12"/>
        <v>0</v>
      </c>
      <c r="BA31" s="4">
        <f t="shared" si="6"/>
        <v>15.5</v>
      </c>
    </row>
    <row r="32" spans="1:54" ht="11.25">
      <c r="A32" t="str">
        <f ca="1" t="shared" si="0"/>
        <v>ﾚ</v>
      </c>
      <c r="B32">
        <f t="shared" si="1"/>
        <v>28</v>
      </c>
      <c r="C32" s="43">
        <f t="shared" si="7"/>
        <v>39818</v>
      </c>
      <c r="D32" s="44">
        <f t="shared" si="2"/>
        <v>1</v>
      </c>
      <c r="E32" s="44">
        <f t="shared" si="8"/>
        <v>1</v>
      </c>
      <c r="F32" s="44" t="str">
        <f t="shared" si="9"/>
        <v>1-1</v>
      </c>
      <c r="G32" s="45">
        <f t="shared" si="10"/>
        <v>28</v>
      </c>
      <c r="H32" s="46" t="s">
        <v>24</v>
      </c>
      <c r="I32" s="44">
        <v>2</v>
      </c>
      <c r="J32" s="47">
        <f t="shared" si="14"/>
        <v>5</v>
      </c>
      <c r="K32" s="48">
        <f t="shared" si="4"/>
        <v>5</v>
      </c>
      <c r="L32" s="49" t="s">
        <v>60</v>
      </c>
      <c r="M32" s="50">
        <v>1</v>
      </c>
      <c r="N32" s="47">
        <f t="shared" si="15"/>
        <v>2.5</v>
      </c>
      <c r="O32" s="51">
        <f t="shared" si="5"/>
        <v>2.5</v>
      </c>
      <c r="P32" s="52"/>
      <c r="Q32" s="53"/>
      <c r="R32" s="54">
        <v>1</v>
      </c>
      <c r="S32" s="53">
        <v>1</v>
      </c>
      <c r="T32" s="54"/>
      <c r="U32" s="53"/>
      <c r="V32" s="54">
        <v>5</v>
      </c>
      <c r="W32" s="53">
        <v>21</v>
      </c>
      <c r="X32" s="54"/>
      <c r="Y32" s="53"/>
      <c r="Z32" s="54"/>
      <c r="AA32" s="53"/>
      <c r="AB32" s="54"/>
      <c r="AC32" s="53"/>
      <c r="AD32" s="54">
        <v>1</v>
      </c>
      <c r="AE32" s="53">
        <v>1</v>
      </c>
      <c r="AG32" s="26">
        <f>+SUMIF($H$5:$H32,"A",$J$5:$J32)+SUMIF($L$5:$L32,"A",$N$5:$N32)</f>
        <v>0</v>
      </c>
      <c r="AH32" s="26">
        <f>+SUMIF($H$5:$H32,"B",$J$5:$J32)+SUMIF($L$5:$L32,"B",$N$5:$N32)</f>
        <v>30</v>
      </c>
      <c r="AI32" s="26">
        <f>+SUMIF($H$5:$H32,"C",$J$5:$J32)+SUMIF($L$5:$L32,"C",$N$5:$N32)</f>
        <v>22.5</v>
      </c>
      <c r="AJ32" s="26">
        <f>+SUMIF($H$5:$H32,"D",$J$5:$J32)+SUMIF($L$5:$L32,"D",$N$5:$N32)</f>
        <v>12.5</v>
      </c>
      <c r="AK32" s="26">
        <f>+SUMIF($H$5:$H32,"E",$J$5:$J32)+SUMIF($L$5:$L32,"E",$N$5:$N32)</f>
        <v>0</v>
      </c>
      <c r="AL32" s="26">
        <f>+SUMIF($H$5:$H32,"F",$J$5:$J32)+SUMIF($L$5:$L32,"F",$N$5:$N32)</f>
        <v>0</v>
      </c>
      <c r="AM32" s="26">
        <f>+SUMIF($H$5:$H32,"G",$J$5:$J32)+SUMIF($L$5:$L32,"G",$N$5:$N32)</f>
        <v>0</v>
      </c>
      <c r="AN32" s="26">
        <f>+SUMIF($H$5:$H32,"J",$J$5:$J32)+SUMIF($L$5:$L32,"J",$N$5:$N32)</f>
        <v>20</v>
      </c>
      <c r="AO32" s="55">
        <f>+SUM(Q$5:Q32)</f>
        <v>8</v>
      </c>
      <c r="AP32" s="55">
        <f>+SUM(S$5:S32)</f>
        <v>96</v>
      </c>
      <c r="AQ32" s="55">
        <f>+SUM(U$5:U32)</f>
        <v>65.5</v>
      </c>
      <c r="AR32" s="55">
        <f>+SUM(W$5:W32)</f>
        <v>53.5</v>
      </c>
      <c r="AS32" s="55">
        <f>+SUM(Y$5:Y32)</f>
        <v>18</v>
      </c>
      <c r="AT32" s="55">
        <f>+SUM(AA$5:AA32)</f>
        <v>13.5</v>
      </c>
      <c r="AU32" s="56">
        <f>+SUM(AC$5:AC32)</f>
        <v>10</v>
      </c>
      <c r="AV32" s="56">
        <f>+SUM(AE$5:AE32)</f>
        <v>29</v>
      </c>
      <c r="AW32" s="57">
        <f>+IF(SUM(P32:AE32)&gt;0,SUM(BA$5:BA32),AX32-AX31+AW31)</f>
        <v>378.5</v>
      </c>
      <c r="AX32" s="62">
        <f>+AX31</f>
        <v>377</v>
      </c>
      <c r="AZ32" s="4">
        <f t="shared" si="12"/>
        <v>0</v>
      </c>
      <c r="BA32" s="4">
        <f t="shared" si="6"/>
        <v>30.5</v>
      </c>
      <c r="BB32" t="s">
        <v>64</v>
      </c>
    </row>
    <row r="33" spans="1:53" ht="11.25">
      <c r="A33" t="str">
        <f ca="1" t="shared" si="0"/>
        <v>ﾚ</v>
      </c>
      <c r="B33">
        <f t="shared" si="1"/>
        <v>29</v>
      </c>
      <c r="C33" s="43">
        <f t="shared" si="7"/>
        <v>39825</v>
      </c>
      <c r="D33" s="44">
        <f t="shared" si="2"/>
        <v>1</v>
      </c>
      <c r="E33" s="44">
        <f t="shared" si="8"/>
        <v>2</v>
      </c>
      <c r="F33" s="44" t="str">
        <f t="shared" si="9"/>
        <v>1-2</v>
      </c>
      <c r="G33" s="45">
        <f t="shared" si="10"/>
        <v>29</v>
      </c>
      <c r="H33" s="46" t="s">
        <v>24</v>
      </c>
      <c r="I33" s="44">
        <v>2</v>
      </c>
      <c r="J33" s="47">
        <f t="shared" si="14"/>
        <v>5</v>
      </c>
      <c r="K33" s="48">
        <f t="shared" si="4"/>
        <v>5</v>
      </c>
      <c r="L33" s="49"/>
      <c r="M33" s="50"/>
      <c r="N33" s="47">
        <f t="shared" si="15"/>
        <v>0</v>
      </c>
      <c r="O33" s="51">
        <f t="shared" si="5"/>
        <v>0</v>
      </c>
      <c r="P33" s="52"/>
      <c r="Q33" s="53"/>
      <c r="R33" s="54"/>
      <c r="S33" s="53"/>
      <c r="T33" s="54"/>
      <c r="U33" s="53"/>
      <c r="V33" s="54">
        <v>3</v>
      </c>
      <c r="W33" s="53">
        <v>11</v>
      </c>
      <c r="X33" s="54"/>
      <c r="Y33" s="53"/>
      <c r="Z33" s="54"/>
      <c r="AA33" s="53"/>
      <c r="AB33" s="54"/>
      <c r="AC33" s="53"/>
      <c r="AD33" s="54"/>
      <c r="AE33" s="53"/>
      <c r="AG33" s="26">
        <f>+SUMIF($H$5:$H33,"A",$J$5:$J33)+SUMIF($L$5:$L33,"A",$N$5:$N33)</f>
        <v>0</v>
      </c>
      <c r="AH33" s="26">
        <f>+SUMIF($H$5:$H33,"B",$J$5:$J33)+SUMIF($L$5:$L33,"B",$N$5:$N33)</f>
        <v>30</v>
      </c>
      <c r="AI33" s="26">
        <f>+SUMIF($H$5:$H33,"C",$J$5:$J33)+SUMIF($L$5:$L33,"C",$N$5:$N33)</f>
        <v>22.5</v>
      </c>
      <c r="AJ33" s="26">
        <f>+SUMIF($H$5:$H33,"D",$J$5:$J33)+SUMIF($L$5:$L33,"D",$N$5:$N33)</f>
        <v>17.5</v>
      </c>
      <c r="AK33" s="26">
        <f>+SUMIF($H$5:$H33,"E",$J$5:$J33)+SUMIF($L$5:$L33,"E",$N$5:$N33)</f>
        <v>0</v>
      </c>
      <c r="AL33" s="26">
        <f>+SUMIF($H$5:$H33,"F",$J$5:$J33)+SUMIF($L$5:$L33,"F",$N$5:$N33)</f>
        <v>0</v>
      </c>
      <c r="AM33" s="26">
        <f>+SUMIF($H$5:$H33,"G",$J$5:$J33)+SUMIF($L$5:$L33,"G",$N$5:$N33)</f>
        <v>0</v>
      </c>
      <c r="AN33" s="26">
        <f>+SUMIF($H$5:$H33,"J",$J$5:$J33)+SUMIF($L$5:$L33,"J",$N$5:$N33)</f>
        <v>20</v>
      </c>
      <c r="AO33" s="55">
        <f>+SUM(Q$5:Q33)</f>
        <v>8</v>
      </c>
      <c r="AP33" s="55">
        <f>+SUM(S$5:S33)</f>
        <v>96</v>
      </c>
      <c r="AQ33" s="55">
        <f>+SUM(U$5:U33)</f>
        <v>65.5</v>
      </c>
      <c r="AR33" s="55">
        <f>+SUM(W$5:W33)</f>
        <v>64.5</v>
      </c>
      <c r="AS33" s="55">
        <f>+SUM(Y$5:Y33)</f>
        <v>18</v>
      </c>
      <c r="AT33" s="55">
        <f>+SUM(AA$5:AA33)</f>
        <v>13.5</v>
      </c>
      <c r="AU33" s="56">
        <f>+SUM(AC$5:AC33)</f>
        <v>10</v>
      </c>
      <c r="AV33" s="56">
        <f>+SUM(AE$5:AE33)</f>
        <v>29</v>
      </c>
      <c r="AW33" s="57">
        <f>+IF(SUM(P33:AE33)&gt;0,SUM(BA$5:BA33),AX33-AX32+AW32)</f>
        <v>394.5</v>
      </c>
      <c r="AX33" s="62">
        <f aca="true" t="shared" si="16" ref="AX33:AX47">+AX32+20</f>
        <v>397</v>
      </c>
      <c r="AZ33" s="4">
        <f t="shared" si="12"/>
        <v>20</v>
      </c>
      <c r="BA33" s="4">
        <f t="shared" si="6"/>
        <v>16</v>
      </c>
    </row>
    <row r="34" spans="1:53" ht="11.25">
      <c r="A34" t="str">
        <f ca="1" t="shared" si="0"/>
        <v>ﾚ</v>
      </c>
      <c r="B34">
        <f t="shared" si="1"/>
        <v>30</v>
      </c>
      <c r="C34" s="43">
        <f t="shared" si="7"/>
        <v>39832</v>
      </c>
      <c r="D34" s="44">
        <f t="shared" si="2"/>
        <v>1</v>
      </c>
      <c r="E34" s="44">
        <f t="shared" si="8"/>
        <v>3</v>
      </c>
      <c r="F34" s="44" t="str">
        <f t="shared" si="9"/>
        <v>1-3</v>
      </c>
      <c r="G34" s="45">
        <f t="shared" si="10"/>
        <v>30</v>
      </c>
      <c r="H34" s="46" t="s">
        <v>24</v>
      </c>
      <c r="I34" s="44">
        <v>1</v>
      </c>
      <c r="J34" s="47">
        <f t="shared" si="14"/>
        <v>2.5</v>
      </c>
      <c r="K34" s="48">
        <f t="shared" si="4"/>
        <v>2.5</v>
      </c>
      <c r="L34" s="65" t="s">
        <v>60</v>
      </c>
      <c r="M34" s="66">
        <v>2</v>
      </c>
      <c r="N34" s="47">
        <f t="shared" si="15"/>
        <v>5</v>
      </c>
      <c r="O34" s="51">
        <f t="shared" si="5"/>
        <v>5</v>
      </c>
      <c r="P34" s="52">
        <v>2</v>
      </c>
      <c r="Q34" s="53">
        <v>5.5</v>
      </c>
      <c r="R34" s="54"/>
      <c r="S34" s="53"/>
      <c r="T34" s="54"/>
      <c r="U34" s="53"/>
      <c r="V34" s="54">
        <v>4</v>
      </c>
      <c r="W34" s="53">
        <v>6.5</v>
      </c>
      <c r="X34" s="54"/>
      <c r="Y34" s="53"/>
      <c r="Z34" s="54"/>
      <c r="AA34" s="53"/>
      <c r="AB34" s="54"/>
      <c r="AC34" s="53"/>
      <c r="AD34" s="54">
        <v>1</v>
      </c>
      <c r="AE34" s="53">
        <v>1</v>
      </c>
      <c r="AG34" s="26">
        <f>+SUMIF($H$5:$H34,"A",$J$5:$J34)+SUMIF($L$5:$L34,"A",$N$5:$N34)</f>
        <v>0</v>
      </c>
      <c r="AH34" s="26">
        <f>+SUMIF($H$5:$H34,"B",$J$5:$J34)+SUMIF($L$5:$L34,"B",$N$5:$N34)</f>
        <v>30</v>
      </c>
      <c r="AI34" s="26">
        <f>+SUMIF($H$5:$H34,"C",$J$5:$J34)+SUMIF($L$5:$L34,"C",$N$5:$N34)</f>
        <v>22.5</v>
      </c>
      <c r="AJ34" s="26">
        <f>+SUMIF($H$5:$H34,"D",$J$5:$J34)+SUMIF($L$5:$L34,"D",$N$5:$N34)</f>
        <v>20</v>
      </c>
      <c r="AK34" s="26">
        <f>+SUMIF($H$5:$H34,"E",$J$5:$J34)+SUMIF($L$5:$L34,"E",$N$5:$N34)</f>
        <v>0</v>
      </c>
      <c r="AL34" s="26">
        <f>+SUMIF($H$5:$H34,"F",$J$5:$J34)+SUMIF($L$5:$L34,"F",$N$5:$N34)</f>
        <v>0</v>
      </c>
      <c r="AM34" s="26">
        <f>+SUMIF($H$5:$H34,"G",$J$5:$J34)+SUMIF($L$5:$L34,"G",$N$5:$N34)</f>
        <v>0</v>
      </c>
      <c r="AN34" s="26">
        <f>+SUMIF($H$5:$H34,"J",$J$5:$J34)+SUMIF($L$5:$L34,"J",$N$5:$N34)</f>
        <v>25</v>
      </c>
      <c r="AO34" s="55">
        <f>+SUM(Q$5:Q34)</f>
        <v>13.5</v>
      </c>
      <c r="AP34" s="55">
        <f>+SUM(S$5:S34)</f>
        <v>96</v>
      </c>
      <c r="AQ34" s="55">
        <f>+SUM(U$5:U34)</f>
        <v>65.5</v>
      </c>
      <c r="AR34" s="55">
        <f>+SUM(W$5:W34)</f>
        <v>71</v>
      </c>
      <c r="AS34" s="55">
        <f>+SUM(Y$5:Y34)</f>
        <v>18</v>
      </c>
      <c r="AT34" s="55">
        <f>+SUM(AA$5:AA34)</f>
        <v>13.5</v>
      </c>
      <c r="AU34" s="56">
        <f>+SUM(AC$5:AC34)</f>
        <v>10</v>
      </c>
      <c r="AV34" s="56">
        <f>+SUM(AE$5:AE34)</f>
        <v>30</v>
      </c>
      <c r="AW34" s="57">
        <f>+IF(SUM(P34:AE34)&gt;0,SUM(BA$5:BA34),AX34-AX33+AW33)</f>
        <v>415</v>
      </c>
      <c r="AX34" s="62">
        <f t="shared" si="16"/>
        <v>417</v>
      </c>
      <c r="AZ34" s="4">
        <f t="shared" si="12"/>
        <v>20</v>
      </c>
      <c r="BA34" s="4">
        <f t="shared" si="6"/>
        <v>20.5</v>
      </c>
    </row>
    <row r="35" spans="1:54" ht="11.25">
      <c r="A35" t="str">
        <f ca="1" t="shared" si="0"/>
        <v>ﾚ</v>
      </c>
      <c r="B35">
        <f t="shared" si="1"/>
        <v>31</v>
      </c>
      <c r="C35" s="43">
        <f t="shared" si="7"/>
        <v>39839</v>
      </c>
      <c r="D35" s="44">
        <f t="shared" si="2"/>
        <v>1</v>
      </c>
      <c r="E35" s="44">
        <f t="shared" si="8"/>
        <v>4</v>
      </c>
      <c r="F35" s="44" t="str">
        <f t="shared" si="9"/>
        <v>1-4</v>
      </c>
      <c r="G35" s="45">
        <f t="shared" si="10"/>
        <v>31</v>
      </c>
      <c r="H35" s="67" t="s">
        <v>5</v>
      </c>
      <c r="I35" s="68">
        <v>3</v>
      </c>
      <c r="J35" s="47">
        <f t="shared" si="14"/>
        <v>7.5</v>
      </c>
      <c r="K35" s="48">
        <f t="shared" si="4"/>
        <v>7.5</v>
      </c>
      <c r="L35" s="49"/>
      <c r="M35" s="50"/>
      <c r="N35" s="47">
        <f t="shared" si="15"/>
        <v>0</v>
      </c>
      <c r="O35" s="51">
        <f t="shared" si="5"/>
        <v>0</v>
      </c>
      <c r="P35" s="52">
        <v>6</v>
      </c>
      <c r="Q35" s="53">
        <v>16</v>
      </c>
      <c r="R35" s="54"/>
      <c r="S35" s="53"/>
      <c r="T35" s="54"/>
      <c r="U35" s="53"/>
      <c r="V35" s="54">
        <v>1</v>
      </c>
      <c r="W35" s="53">
        <v>0.5</v>
      </c>
      <c r="X35" s="54"/>
      <c r="Y35" s="53"/>
      <c r="Z35" s="54"/>
      <c r="AA35" s="53"/>
      <c r="AB35" s="54"/>
      <c r="AC35" s="53"/>
      <c r="AD35" s="54">
        <v>1</v>
      </c>
      <c r="AE35" s="53">
        <v>0.5</v>
      </c>
      <c r="AG35" s="26">
        <f>+SUMIF($H$5:$H35,"A",$J$5:$J35)+SUMIF($L$5:$L35,"A",$N$5:$N35)</f>
        <v>7.5</v>
      </c>
      <c r="AH35" s="26">
        <f>+SUMIF($H$5:$H35,"B",$J$5:$J35)+SUMIF($L$5:$L35,"B",$N$5:$N35)</f>
        <v>30</v>
      </c>
      <c r="AI35" s="26">
        <f>+SUMIF($H$5:$H35,"C",$J$5:$J35)+SUMIF($L$5:$L35,"C",$N$5:$N35)</f>
        <v>22.5</v>
      </c>
      <c r="AJ35" s="26">
        <f>+SUMIF($H$5:$H35,"D",$J$5:$J35)+SUMIF($L$5:$L35,"D",$N$5:$N35)</f>
        <v>20</v>
      </c>
      <c r="AK35" s="26">
        <f>+SUMIF($H$5:$H35,"E",$J$5:$J35)+SUMIF($L$5:$L35,"E",$N$5:$N35)</f>
        <v>0</v>
      </c>
      <c r="AL35" s="26">
        <f>+SUMIF($H$5:$H35,"F",$J$5:$J35)+SUMIF($L$5:$L35,"F",$N$5:$N35)</f>
        <v>0</v>
      </c>
      <c r="AM35" s="26">
        <f>+SUMIF($H$5:$H35,"G",$J$5:$J35)+SUMIF($L$5:$L35,"G",$N$5:$N35)</f>
        <v>0</v>
      </c>
      <c r="AN35" s="26">
        <f>+SUMIF($H$5:$H35,"J",$J$5:$J35)+SUMIF($L$5:$L35,"J",$N$5:$N35)</f>
        <v>25</v>
      </c>
      <c r="AO35" s="55">
        <f>+SUM(Q$5:Q35)</f>
        <v>29.5</v>
      </c>
      <c r="AP35" s="55">
        <f>+SUM(S$5:S35)</f>
        <v>96</v>
      </c>
      <c r="AQ35" s="55">
        <f>+SUM(U$5:U35)</f>
        <v>65.5</v>
      </c>
      <c r="AR35" s="55">
        <f>+SUM(W$5:W35)</f>
        <v>71.5</v>
      </c>
      <c r="AS35" s="55">
        <f>+SUM(Y$5:Y35)</f>
        <v>18</v>
      </c>
      <c r="AT35" s="55">
        <f>+SUM(AA$5:AA35)</f>
        <v>13.5</v>
      </c>
      <c r="AU35" s="56">
        <f>+SUM(AC$5:AC35)</f>
        <v>10</v>
      </c>
      <c r="AV35" s="56">
        <f>+SUM(AE$5:AE35)</f>
        <v>30.5</v>
      </c>
      <c r="AW35" s="57">
        <f>+IF(SUM(P35:AE35)&gt;0,SUM(BA$5:BA35),AX35-AX34+AW34)</f>
        <v>439.5</v>
      </c>
      <c r="AX35" s="62">
        <f t="shared" si="16"/>
        <v>437</v>
      </c>
      <c r="AZ35" s="4">
        <f t="shared" si="12"/>
        <v>20</v>
      </c>
      <c r="BA35" s="4">
        <f t="shared" si="6"/>
        <v>24.5</v>
      </c>
      <c r="BB35" t="s">
        <v>65</v>
      </c>
    </row>
    <row r="36" spans="1:54" ht="11.25">
      <c r="A36" t="str">
        <f ca="1" t="shared" si="0"/>
        <v>ﾚ</v>
      </c>
      <c r="B36">
        <f t="shared" si="1"/>
        <v>32</v>
      </c>
      <c r="C36" s="43">
        <f t="shared" si="7"/>
        <v>39846</v>
      </c>
      <c r="D36" s="44">
        <f t="shared" si="2"/>
        <v>2</v>
      </c>
      <c r="E36" s="44">
        <f t="shared" si="8"/>
        <v>1</v>
      </c>
      <c r="F36" s="44" t="str">
        <f t="shared" si="9"/>
        <v>2-1</v>
      </c>
      <c r="G36" s="45">
        <f t="shared" si="10"/>
        <v>32</v>
      </c>
      <c r="H36" s="46" t="s">
        <v>5</v>
      </c>
      <c r="I36" s="44">
        <v>2</v>
      </c>
      <c r="J36" s="47">
        <f t="shared" si="14"/>
        <v>5</v>
      </c>
      <c r="K36" s="48">
        <f t="shared" si="4"/>
        <v>5</v>
      </c>
      <c r="L36" s="49"/>
      <c r="M36" s="50"/>
      <c r="N36" s="47">
        <f t="shared" si="15"/>
        <v>0</v>
      </c>
      <c r="O36" s="51">
        <f t="shared" si="5"/>
        <v>0</v>
      </c>
      <c r="P36" s="52">
        <v>3</v>
      </c>
      <c r="Q36" s="53">
        <v>8</v>
      </c>
      <c r="R36" s="54">
        <v>2</v>
      </c>
      <c r="S36" s="53">
        <v>4</v>
      </c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G36" s="26">
        <f>+SUMIF($H$5:$H36,"A",$J$5:$J36)+SUMIF($L$5:$L36,"A",$N$5:$N36)</f>
        <v>12.5</v>
      </c>
      <c r="AH36" s="26">
        <f>+SUMIF($H$5:$H36,"B",$J$5:$J36)+SUMIF($L$5:$L36,"B",$N$5:$N36)</f>
        <v>30</v>
      </c>
      <c r="AI36" s="26">
        <f>+SUMIF($H$5:$H36,"C",$J$5:$J36)+SUMIF($L$5:$L36,"C",$N$5:$N36)</f>
        <v>22.5</v>
      </c>
      <c r="AJ36" s="26">
        <f>+SUMIF($H$5:$H36,"D",$J$5:$J36)+SUMIF($L$5:$L36,"D",$N$5:$N36)</f>
        <v>20</v>
      </c>
      <c r="AK36" s="26">
        <f>+SUMIF($H$5:$H36,"E",$J$5:$J36)+SUMIF($L$5:$L36,"E",$N$5:$N36)</f>
        <v>0</v>
      </c>
      <c r="AL36" s="26">
        <f>+SUMIF($H$5:$H36,"F",$J$5:$J36)+SUMIF($L$5:$L36,"F",$N$5:$N36)</f>
        <v>0</v>
      </c>
      <c r="AM36" s="26">
        <f>+SUMIF($H$5:$H36,"G",$J$5:$J36)+SUMIF($L$5:$L36,"G",$N$5:$N36)</f>
        <v>0</v>
      </c>
      <c r="AN36" s="26">
        <f>+SUMIF($H$5:$H36,"J",$J$5:$J36)+SUMIF($L$5:$L36,"J",$N$5:$N36)</f>
        <v>25</v>
      </c>
      <c r="AO36" s="55">
        <f>+SUM(Q$5:Q36)</f>
        <v>37.5</v>
      </c>
      <c r="AP36" s="55">
        <f>+SUM(S$5:S36)</f>
        <v>100</v>
      </c>
      <c r="AQ36" s="55">
        <f>+SUM(U$5:U36)</f>
        <v>65.5</v>
      </c>
      <c r="AR36" s="55">
        <f>+SUM(W$5:W36)</f>
        <v>71.5</v>
      </c>
      <c r="AS36" s="55">
        <f>+SUM(Y$5:Y36)</f>
        <v>18</v>
      </c>
      <c r="AT36" s="55">
        <f>+SUM(AA$5:AA36)</f>
        <v>13.5</v>
      </c>
      <c r="AU36" s="56">
        <f>+SUM(AC$5:AC36)</f>
        <v>10</v>
      </c>
      <c r="AV36" s="56">
        <f>+SUM(AE$5:AE36)</f>
        <v>30.5</v>
      </c>
      <c r="AW36" s="57">
        <f>+IF(SUM(P36:AE36)&gt;0,SUM(BA$5:BA36),AX36-AX35+AW35)</f>
        <v>456.5</v>
      </c>
      <c r="AX36" s="62">
        <f t="shared" si="16"/>
        <v>457</v>
      </c>
      <c r="AZ36" s="4">
        <f t="shared" si="12"/>
        <v>20</v>
      </c>
      <c r="BA36" s="4">
        <f t="shared" si="6"/>
        <v>17</v>
      </c>
      <c r="BB36" t="s">
        <v>66</v>
      </c>
    </row>
    <row r="37" spans="1:54" ht="11.25">
      <c r="A37" t="str">
        <f aca="true" ca="1" t="shared" si="17" ref="A37:A71">+IF(TODAY()&gt;C37,"ﾚ","")</f>
        <v>ﾚ</v>
      </c>
      <c r="B37">
        <f aca="true" t="shared" si="18" ref="B37:B73">+ROW()-4</f>
        <v>33</v>
      </c>
      <c r="C37" s="43">
        <f t="shared" si="7"/>
        <v>39853</v>
      </c>
      <c r="D37" s="44">
        <f aca="true" t="shared" si="19" ref="D37:D68">+MONTH(C37)</f>
        <v>2</v>
      </c>
      <c r="E37" s="44">
        <f t="shared" si="8"/>
        <v>2</v>
      </c>
      <c r="F37" s="44" t="str">
        <f t="shared" si="9"/>
        <v>2-2</v>
      </c>
      <c r="G37" s="45">
        <f t="shared" si="10"/>
        <v>33</v>
      </c>
      <c r="H37" s="46" t="s">
        <v>5</v>
      </c>
      <c r="I37" s="44">
        <v>2</v>
      </c>
      <c r="J37" s="47">
        <f t="shared" si="14"/>
        <v>5</v>
      </c>
      <c r="K37" s="48">
        <f aca="true" t="shared" si="20" ref="K37:K68">+IF($A37="ﾚ",J37,0)</f>
        <v>5</v>
      </c>
      <c r="L37" s="49" t="s">
        <v>60</v>
      </c>
      <c r="M37" s="50">
        <v>1</v>
      </c>
      <c r="N37" s="47">
        <f t="shared" si="15"/>
        <v>2.5</v>
      </c>
      <c r="O37" s="51">
        <f aca="true" t="shared" si="21" ref="O37:O68">+IF($A37="ﾚ",N37,0)</f>
        <v>2.5</v>
      </c>
      <c r="P37" s="52">
        <v>6</v>
      </c>
      <c r="Q37" s="53">
        <v>18.5</v>
      </c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G37" s="26">
        <f>+SUMIF($H$5:$H37,"A",$J$5:$J37)+SUMIF($L$5:$L37,"A",$N$5:$N37)</f>
        <v>17.5</v>
      </c>
      <c r="AH37" s="26">
        <f>+SUMIF($H$5:$H37,"B",$J$5:$J37)+SUMIF($L$5:$L37,"B",$N$5:$N37)</f>
        <v>30</v>
      </c>
      <c r="AI37" s="26">
        <f>+SUMIF($H$5:$H37,"C",$J$5:$J37)+SUMIF($L$5:$L37,"C",$N$5:$N37)</f>
        <v>22.5</v>
      </c>
      <c r="AJ37" s="26">
        <f>+SUMIF($H$5:$H37,"D",$J$5:$J37)+SUMIF($L$5:$L37,"D",$N$5:$N37)</f>
        <v>20</v>
      </c>
      <c r="AK37" s="26">
        <f>+SUMIF($H$5:$H37,"E",$J$5:$J37)+SUMIF($L$5:$L37,"E",$N$5:$N37)</f>
        <v>0</v>
      </c>
      <c r="AL37" s="26">
        <f>+SUMIF($H$5:$H37,"F",$J$5:$J37)+SUMIF($L$5:$L37,"F",$N$5:$N37)</f>
        <v>0</v>
      </c>
      <c r="AM37" s="26">
        <f>+SUMIF($H$5:$H37,"G",$J$5:$J37)+SUMIF($L$5:$L37,"G",$N$5:$N37)</f>
        <v>0</v>
      </c>
      <c r="AN37" s="26">
        <f>+SUMIF($H$5:$H37,"J",$J$5:$J37)+SUMIF($L$5:$L37,"J",$N$5:$N37)</f>
        <v>27.5</v>
      </c>
      <c r="AO37" s="55">
        <f>+SUM(Q$5:Q37)</f>
        <v>56</v>
      </c>
      <c r="AP37" s="55">
        <f>+SUM(S$5:S37)</f>
        <v>100</v>
      </c>
      <c r="AQ37" s="55">
        <f>+SUM(U$5:U37)</f>
        <v>65.5</v>
      </c>
      <c r="AR37" s="55">
        <f>+SUM(W$5:W37)</f>
        <v>71.5</v>
      </c>
      <c r="AS37" s="55">
        <f>+SUM(Y$5:Y37)</f>
        <v>18</v>
      </c>
      <c r="AT37" s="55">
        <f>+SUM(AA$5:AA37)</f>
        <v>13.5</v>
      </c>
      <c r="AU37" s="56">
        <f>+SUM(AC$5:AC37)</f>
        <v>10</v>
      </c>
      <c r="AV37" s="56">
        <f>+SUM(AE$5:AE37)</f>
        <v>30.5</v>
      </c>
      <c r="AW37" s="57">
        <f>+IF(SUM(P37:AE37)&gt;0,SUM(BA$5:BA37),AX37-AX36+AW36)</f>
        <v>482.5</v>
      </c>
      <c r="AX37" s="62">
        <f t="shared" si="16"/>
        <v>477</v>
      </c>
      <c r="AZ37" s="4">
        <f t="shared" si="12"/>
        <v>20</v>
      </c>
      <c r="BA37" s="4">
        <f aca="true" t="shared" si="22" ref="BA37:BA62">+SUM(J37,N37,Q37,S37,U37,W37,Y37,AA37,AC37,AE37)</f>
        <v>26</v>
      </c>
      <c r="BB37" t="s">
        <v>67</v>
      </c>
    </row>
    <row r="38" spans="1:54" ht="11.25">
      <c r="A38" t="str">
        <f ca="1" t="shared" si="17"/>
        <v>ﾚ</v>
      </c>
      <c r="B38" s="62">
        <f t="shared" si="18"/>
        <v>34</v>
      </c>
      <c r="C38" s="43">
        <f aca="true" t="shared" si="23" ref="C38:C73">+C37+7</f>
        <v>39860</v>
      </c>
      <c r="D38" s="44">
        <f t="shared" si="19"/>
        <v>2</v>
      </c>
      <c r="E38" s="44">
        <f aca="true" t="shared" si="24" ref="E38:E69">+IF(D38&lt;&gt;D37,1,E37+1)</f>
        <v>3</v>
      </c>
      <c r="F38" s="44" t="str">
        <f aca="true" t="shared" si="25" ref="F38:F69">+D38&amp;"-"&amp;E38</f>
        <v>2-3</v>
      </c>
      <c r="G38" s="45">
        <f aca="true" t="shared" si="26" ref="G38:G72">+G37+1</f>
        <v>34</v>
      </c>
      <c r="H38" s="46" t="s">
        <v>5</v>
      </c>
      <c r="I38" s="44">
        <v>1</v>
      </c>
      <c r="J38" s="47">
        <f t="shared" si="14"/>
        <v>2.5</v>
      </c>
      <c r="K38" s="48">
        <f t="shared" si="20"/>
        <v>2.5</v>
      </c>
      <c r="L38" s="49" t="s">
        <v>54</v>
      </c>
      <c r="M38" s="50">
        <v>1</v>
      </c>
      <c r="N38" s="47">
        <f t="shared" si="15"/>
        <v>2.5</v>
      </c>
      <c r="O38" s="51">
        <f t="shared" si="21"/>
        <v>2.5</v>
      </c>
      <c r="P38" s="52">
        <v>5</v>
      </c>
      <c r="Q38" s="53">
        <v>12</v>
      </c>
      <c r="R38" s="54"/>
      <c r="S38" s="53"/>
      <c r="T38" s="54"/>
      <c r="U38" s="53"/>
      <c r="V38" s="54"/>
      <c r="W38" s="53"/>
      <c r="X38" s="54"/>
      <c r="Y38" s="53"/>
      <c r="Z38" s="54">
        <v>2</v>
      </c>
      <c r="AA38" s="53">
        <v>4.5</v>
      </c>
      <c r="AB38" s="54"/>
      <c r="AC38" s="53"/>
      <c r="AD38" s="54"/>
      <c r="AE38" s="53"/>
      <c r="AG38" s="26">
        <f>+SUMIF($H$5:$H38,"A",$J$5:$J38)+SUMIF($L$5:$L38,"A",$N$5:$N38)</f>
        <v>20</v>
      </c>
      <c r="AH38" s="26">
        <f>+SUMIF($H$5:$H38,"B",$J$5:$J38)+SUMIF($L$5:$L38,"B",$N$5:$N38)</f>
        <v>30</v>
      </c>
      <c r="AI38" s="26">
        <f>+SUMIF($H$5:$H38,"C",$J$5:$J38)+SUMIF($L$5:$L38,"C",$N$5:$N38)</f>
        <v>22.5</v>
      </c>
      <c r="AJ38" s="26">
        <f>+SUMIF($H$5:$H38,"D",$J$5:$J38)+SUMIF($L$5:$L38,"D",$N$5:$N38)</f>
        <v>20</v>
      </c>
      <c r="AK38" s="26">
        <f>+SUMIF($H$5:$H38,"E",$J$5:$J38)+SUMIF($L$5:$L38,"E",$N$5:$N38)</f>
        <v>0</v>
      </c>
      <c r="AL38" s="26">
        <f>+SUMIF($H$5:$H38,"F",$J$5:$J38)+SUMIF($L$5:$L38,"F",$N$5:$N38)</f>
        <v>2.5</v>
      </c>
      <c r="AM38" s="26">
        <f>+SUMIF($H$5:$H38,"G",$J$5:$J38)+SUMIF($L$5:$L38,"G",$N$5:$N38)</f>
        <v>0</v>
      </c>
      <c r="AN38" s="26">
        <f>+SUMIF($H$5:$H38,"J",$J$5:$J38)+SUMIF($L$5:$L38,"J",$N$5:$N38)</f>
        <v>27.5</v>
      </c>
      <c r="AO38" s="55">
        <f>+SUM(Q$5:Q38)</f>
        <v>68</v>
      </c>
      <c r="AP38" s="55">
        <f>+SUM(S$5:S38)</f>
        <v>100</v>
      </c>
      <c r="AQ38" s="55">
        <f>+SUM(U$5:U38)</f>
        <v>65.5</v>
      </c>
      <c r="AR38" s="55">
        <f>+SUM(W$5:W38)</f>
        <v>71.5</v>
      </c>
      <c r="AS38" s="55">
        <f>+SUM(Y$5:Y38)</f>
        <v>18</v>
      </c>
      <c r="AT38" s="55">
        <f>+SUM(AA$5:AA38)</f>
        <v>18</v>
      </c>
      <c r="AU38" s="56">
        <f>+SUM(AC$5:AC38)</f>
        <v>10</v>
      </c>
      <c r="AV38" s="56">
        <f>+SUM(AE$5:AE38)</f>
        <v>30.5</v>
      </c>
      <c r="AW38" s="60">
        <f>+IF(SUM(P38:AE38)&gt;0,SUM(BA$5:BA38),AX38-AX37+AW37)</f>
        <v>504</v>
      </c>
      <c r="AX38" s="62">
        <f t="shared" si="16"/>
        <v>497</v>
      </c>
      <c r="AZ38" s="4">
        <f aca="true" t="shared" si="27" ref="AZ38:AZ71">+AX38-AX37</f>
        <v>20</v>
      </c>
      <c r="BA38" s="4">
        <f t="shared" si="22"/>
        <v>21.5</v>
      </c>
      <c r="BB38" t="s">
        <v>68</v>
      </c>
    </row>
    <row r="39" spans="1:54" ht="11.25">
      <c r="A39" t="str">
        <f ca="1" t="shared" si="17"/>
        <v>ﾚ</v>
      </c>
      <c r="B39">
        <f t="shared" si="18"/>
        <v>35</v>
      </c>
      <c r="C39" s="43">
        <f t="shared" si="23"/>
        <v>39867</v>
      </c>
      <c r="D39" s="44">
        <f t="shared" si="19"/>
        <v>2</v>
      </c>
      <c r="E39" s="44">
        <f t="shared" si="24"/>
        <v>4</v>
      </c>
      <c r="F39" s="44" t="str">
        <f t="shared" si="25"/>
        <v>2-4</v>
      </c>
      <c r="G39" s="45">
        <f t="shared" si="26"/>
        <v>35</v>
      </c>
      <c r="H39" s="46" t="s">
        <v>54</v>
      </c>
      <c r="I39" s="44">
        <v>2</v>
      </c>
      <c r="J39" s="47">
        <f t="shared" si="14"/>
        <v>5</v>
      </c>
      <c r="K39" s="48">
        <f t="shared" si="20"/>
        <v>5</v>
      </c>
      <c r="L39" s="49" t="s">
        <v>60</v>
      </c>
      <c r="M39" s="50">
        <v>1</v>
      </c>
      <c r="N39" s="47">
        <f t="shared" si="15"/>
        <v>2.5</v>
      </c>
      <c r="O39" s="51">
        <f t="shared" si="21"/>
        <v>2.5</v>
      </c>
      <c r="P39" s="52">
        <v>1</v>
      </c>
      <c r="Q39" s="53">
        <v>3</v>
      </c>
      <c r="R39" s="54"/>
      <c r="S39" s="53"/>
      <c r="T39" s="54"/>
      <c r="U39" s="53"/>
      <c r="V39" s="54"/>
      <c r="W39" s="53"/>
      <c r="X39" s="54"/>
      <c r="Y39" s="53"/>
      <c r="Z39" s="54">
        <v>5</v>
      </c>
      <c r="AA39" s="53">
        <v>13.5</v>
      </c>
      <c r="AB39" s="54"/>
      <c r="AC39" s="53"/>
      <c r="AD39" s="54"/>
      <c r="AE39" s="53"/>
      <c r="AG39" s="26">
        <f>+SUMIF($H$5:$H39,"A",$J$5:$J39)+SUMIF($L$5:$L39,"A",$N$5:$N39)</f>
        <v>20</v>
      </c>
      <c r="AH39" s="26">
        <f>+SUMIF($H$5:$H39,"B",$J$5:$J39)+SUMIF($L$5:$L39,"B",$N$5:$N39)</f>
        <v>30</v>
      </c>
      <c r="AI39" s="26">
        <f>+SUMIF($H$5:$H39,"C",$J$5:$J39)+SUMIF($L$5:$L39,"C",$N$5:$N39)</f>
        <v>22.5</v>
      </c>
      <c r="AJ39" s="26">
        <f>+SUMIF($H$5:$H39,"D",$J$5:$J39)+SUMIF($L$5:$L39,"D",$N$5:$N39)</f>
        <v>20</v>
      </c>
      <c r="AK39" s="26">
        <f>+SUMIF($H$5:$H39,"E",$J$5:$J39)+SUMIF($L$5:$L39,"E",$N$5:$N39)</f>
        <v>0</v>
      </c>
      <c r="AL39" s="26">
        <f>+SUMIF($H$5:$H39,"F",$J$5:$J39)+SUMIF($L$5:$L39,"F",$N$5:$N39)</f>
        <v>7.5</v>
      </c>
      <c r="AM39" s="26">
        <f>+SUMIF($H$5:$H39,"G",$J$5:$J39)+SUMIF($L$5:$L39,"G",$N$5:$N39)</f>
        <v>0</v>
      </c>
      <c r="AN39" s="26">
        <f>+SUMIF($H$5:$H39,"J",$J$5:$J39)+SUMIF($L$5:$L39,"J",$N$5:$N39)</f>
        <v>30</v>
      </c>
      <c r="AO39" s="55">
        <f>+SUM(Q$5:Q39)</f>
        <v>71</v>
      </c>
      <c r="AP39" s="55">
        <f>+SUM(S$5:S39)</f>
        <v>100</v>
      </c>
      <c r="AQ39" s="55">
        <f>+SUM(U$5:U39)</f>
        <v>65.5</v>
      </c>
      <c r="AR39" s="55">
        <f>+SUM(W$5:W39)</f>
        <v>71.5</v>
      </c>
      <c r="AS39" s="55">
        <f>+SUM(Y$5:Y39)</f>
        <v>18</v>
      </c>
      <c r="AT39" s="55">
        <f>+SUM(AA$5:AA39)</f>
        <v>31.5</v>
      </c>
      <c r="AU39" s="56">
        <f>+SUM(AC$5:AC39)</f>
        <v>10</v>
      </c>
      <c r="AV39" s="56">
        <f>+SUM(AE$5:AE39)</f>
        <v>30.5</v>
      </c>
      <c r="AW39" s="57">
        <f>+IF(SUM(P39:AE39)&gt;0,SUM(BA$5:BA39),AX39-AX38+AW38)</f>
        <v>528</v>
      </c>
      <c r="AX39" s="62">
        <f t="shared" si="16"/>
        <v>517</v>
      </c>
      <c r="AZ39" s="4">
        <f t="shared" si="27"/>
        <v>20</v>
      </c>
      <c r="BA39" s="4">
        <f t="shared" si="22"/>
        <v>24</v>
      </c>
      <c r="BB39" t="s">
        <v>69</v>
      </c>
    </row>
    <row r="40" spans="1:54" ht="11.25">
      <c r="A40" t="str">
        <f ca="1" t="shared" si="17"/>
        <v>ﾚ</v>
      </c>
      <c r="B40">
        <f t="shared" si="18"/>
        <v>36</v>
      </c>
      <c r="C40" s="43">
        <f t="shared" si="23"/>
        <v>39874</v>
      </c>
      <c r="D40" s="44">
        <f t="shared" si="19"/>
        <v>3</v>
      </c>
      <c r="E40" s="44">
        <f t="shared" si="24"/>
        <v>1</v>
      </c>
      <c r="F40" s="44" t="str">
        <f t="shared" si="25"/>
        <v>3-1</v>
      </c>
      <c r="G40" s="45">
        <f t="shared" si="26"/>
        <v>36</v>
      </c>
      <c r="H40" s="46" t="s">
        <v>54</v>
      </c>
      <c r="I40" s="44">
        <v>2</v>
      </c>
      <c r="J40" s="47">
        <f t="shared" si="14"/>
        <v>5</v>
      </c>
      <c r="K40" s="48">
        <f t="shared" si="20"/>
        <v>5</v>
      </c>
      <c r="L40" s="49"/>
      <c r="M40" s="50"/>
      <c r="N40" s="47">
        <f t="shared" si="15"/>
        <v>0</v>
      </c>
      <c r="O40" s="51">
        <f t="shared" si="21"/>
        <v>0</v>
      </c>
      <c r="P40" s="52"/>
      <c r="Q40" s="53"/>
      <c r="R40" s="54">
        <v>2</v>
      </c>
      <c r="S40" s="53">
        <v>3.5</v>
      </c>
      <c r="T40" s="54"/>
      <c r="U40" s="53"/>
      <c r="V40" s="54"/>
      <c r="W40" s="53"/>
      <c r="X40" s="54"/>
      <c r="Y40" s="53"/>
      <c r="Z40" s="54">
        <v>7</v>
      </c>
      <c r="AA40" s="53">
        <v>21</v>
      </c>
      <c r="AB40" s="54"/>
      <c r="AC40" s="53"/>
      <c r="AD40" s="54"/>
      <c r="AE40" s="53"/>
      <c r="AG40" s="26">
        <f>+SUMIF($H$5:$H40,"A",$J$5:$J40)+SUMIF($L$5:$L40,"A",$N$5:$N40)</f>
        <v>20</v>
      </c>
      <c r="AH40" s="26">
        <f>+SUMIF($H$5:$H40,"B",$J$5:$J40)+SUMIF($L$5:$L40,"B",$N$5:$N40)</f>
        <v>30</v>
      </c>
      <c r="AI40" s="26">
        <f>+SUMIF($H$5:$H40,"C",$J$5:$J40)+SUMIF($L$5:$L40,"C",$N$5:$N40)</f>
        <v>22.5</v>
      </c>
      <c r="AJ40" s="26">
        <f>+SUMIF($H$5:$H40,"D",$J$5:$J40)+SUMIF($L$5:$L40,"D",$N$5:$N40)</f>
        <v>20</v>
      </c>
      <c r="AK40" s="26">
        <f>+SUMIF($H$5:$H40,"E",$J$5:$J40)+SUMIF($L$5:$L40,"E",$N$5:$N40)</f>
        <v>0</v>
      </c>
      <c r="AL40" s="26">
        <f>+SUMIF($H$5:$H40,"F",$J$5:$J40)+SUMIF($L$5:$L40,"F",$N$5:$N40)</f>
        <v>12.5</v>
      </c>
      <c r="AM40" s="26">
        <f>+SUMIF($H$5:$H40,"G",$J$5:$J40)+SUMIF($L$5:$L40,"G",$N$5:$N40)</f>
        <v>0</v>
      </c>
      <c r="AN40" s="26">
        <f>+SUMIF($H$5:$H40,"J",$J$5:$J40)+SUMIF($L$5:$L40,"J",$N$5:$N40)</f>
        <v>30</v>
      </c>
      <c r="AO40" s="55">
        <f>+SUM(Q$5:Q40)</f>
        <v>71</v>
      </c>
      <c r="AP40" s="55">
        <f>+SUM(S$5:S40)</f>
        <v>103.5</v>
      </c>
      <c r="AQ40" s="55">
        <f>+SUM(U$5:U40)</f>
        <v>65.5</v>
      </c>
      <c r="AR40" s="55">
        <f>+SUM(W$5:W40)</f>
        <v>71.5</v>
      </c>
      <c r="AS40" s="55">
        <f>+SUM(Y$5:Y40)</f>
        <v>18</v>
      </c>
      <c r="AT40" s="55">
        <f>+SUM(AA$5:AA40)</f>
        <v>52.5</v>
      </c>
      <c r="AU40" s="56">
        <f>+SUM(AC$5:AC40)</f>
        <v>10</v>
      </c>
      <c r="AV40" s="56">
        <f>+SUM(AE$5:AE40)</f>
        <v>30.5</v>
      </c>
      <c r="AW40" s="57">
        <f>+IF(SUM(P40:AE40)&gt;0,SUM(BA$5:BA40),AX40-AX39+AW39)</f>
        <v>557.5</v>
      </c>
      <c r="AX40" s="62">
        <f t="shared" si="16"/>
        <v>537</v>
      </c>
      <c r="AZ40" s="4">
        <f t="shared" si="27"/>
        <v>20</v>
      </c>
      <c r="BA40" s="4">
        <f t="shared" si="22"/>
        <v>29.5</v>
      </c>
      <c r="BB40" t="s">
        <v>70</v>
      </c>
    </row>
    <row r="41" spans="1:54" ht="11.25">
      <c r="A41" t="str">
        <f ca="1" t="shared" si="17"/>
        <v>ﾚ</v>
      </c>
      <c r="B41">
        <f t="shared" si="18"/>
        <v>37</v>
      </c>
      <c r="C41" s="43">
        <f t="shared" si="23"/>
        <v>39881</v>
      </c>
      <c r="D41" s="44">
        <f t="shared" si="19"/>
        <v>3</v>
      </c>
      <c r="E41" s="44">
        <f t="shared" si="24"/>
        <v>2</v>
      </c>
      <c r="F41" s="44" t="str">
        <f t="shared" si="25"/>
        <v>3-2</v>
      </c>
      <c r="G41" s="45">
        <f t="shared" si="26"/>
        <v>37</v>
      </c>
      <c r="H41" s="46" t="s">
        <v>54</v>
      </c>
      <c r="I41" s="44">
        <v>2</v>
      </c>
      <c r="J41" s="47">
        <f t="shared" si="14"/>
        <v>5</v>
      </c>
      <c r="K41" s="48">
        <f t="shared" si="20"/>
        <v>5</v>
      </c>
      <c r="L41" s="49" t="s">
        <v>60</v>
      </c>
      <c r="M41" s="50">
        <v>1</v>
      </c>
      <c r="N41" s="47">
        <f t="shared" si="15"/>
        <v>2.5</v>
      </c>
      <c r="O41" s="51">
        <f t="shared" si="21"/>
        <v>2.5</v>
      </c>
      <c r="P41" s="52"/>
      <c r="Q41" s="53"/>
      <c r="R41" s="54">
        <v>1</v>
      </c>
      <c r="S41" s="53">
        <v>1.5</v>
      </c>
      <c r="T41" s="54"/>
      <c r="U41" s="53"/>
      <c r="V41" s="54"/>
      <c r="W41" s="53"/>
      <c r="X41" s="54">
        <v>1</v>
      </c>
      <c r="Y41" s="53">
        <v>0.5</v>
      </c>
      <c r="Z41" s="54">
        <v>5</v>
      </c>
      <c r="AA41" s="53">
        <v>10.5</v>
      </c>
      <c r="AB41" s="54"/>
      <c r="AC41" s="53"/>
      <c r="AD41" s="54">
        <v>1</v>
      </c>
      <c r="AE41" s="53">
        <v>1</v>
      </c>
      <c r="AG41" s="26">
        <f>+SUMIF($H$5:$H41,"A",$J$5:$J41)+SUMIF($L$5:$L41,"A",$N$5:$N41)</f>
        <v>20</v>
      </c>
      <c r="AH41" s="26">
        <f>+SUMIF($H$5:$H41,"B",$J$5:$J41)+SUMIF($L$5:$L41,"B",$N$5:$N41)</f>
        <v>30</v>
      </c>
      <c r="AI41" s="26">
        <f>+SUMIF($H$5:$H41,"C",$J$5:$J41)+SUMIF($L$5:$L41,"C",$N$5:$N41)</f>
        <v>22.5</v>
      </c>
      <c r="AJ41" s="26">
        <f>+SUMIF($H$5:$H41,"D",$J$5:$J41)+SUMIF($L$5:$L41,"D",$N$5:$N41)</f>
        <v>20</v>
      </c>
      <c r="AK41" s="26">
        <f>+SUMIF($H$5:$H41,"E",$J$5:$J41)+SUMIF($L$5:$L41,"E",$N$5:$N41)</f>
        <v>0</v>
      </c>
      <c r="AL41" s="26">
        <f>+SUMIF($H$5:$H41,"F",$J$5:$J41)+SUMIF($L$5:$L41,"F",$N$5:$N41)</f>
        <v>17.5</v>
      </c>
      <c r="AM41" s="26">
        <f>+SUMIF($H$5:$H41,"G",$J$5:$J41)+SUMIF($L$5:$L41,"G",$N$5:$N41)</f>
        <v>0</v>
      </c>
      <c r="AN41" s="26">
        <f>+SUMIF($H$5:$H41,"J",$J$5:$J41)+SUMIF($L$5:$L41,"J",$N$5:$N41)</f>
        <v>32.5</v>
      </c>
      <c r="AO41" s="55">
        <f>+SUM(Q$5:Q41)</f>
        <v>71</v>
      </c>
      <c r="AP41" s="55">
        <f>+SUM(S$5:S41)</f>
        <v>105</v>
      </c>
      <c r="AQ41" s="55">
        <f>+SUM(U$5:U41)</f>
        <v>65.5</v>
      </c>
      <c r="AR41" s="55">
        <f>+SUM(W$5:W41)</f>
        <v>71.5</v>
      </c>
      <c r="AS41" s="55">
        <f>+SUM(Y$5:Y41)</f>
        <v>18.5</v>
      </c>
      <c r="AT41" s="55">
        <f>+SUM(AA$5:AA41)</f>
        <v>63</v>
      </c>
      <c r="AU41" s="56">
        <f>+SUM(AC$5:AC41)</f>
        <v>10</v>
      </c>
      <c r="AV41" s="56">
        <f>+SUM(AE$5:AE41)</f>
        <v>31.5</v>
      </c>
      <c r="AW41" s="57">
        <f>+IF(SUM(P41:AE41)&gt;0,SUM(BA$5:BA41),AX41-AX40+AW40)</f>
        <v>578.5</v>
      </c>
      <c r="AX41" s="62">
        <f t="shared" si="16"/>
        <v>557</v>
      </c>
      <c r="AZ41" s="4">
        <f t="shared" si="27"/>
        <v>20</v>
      </c>
      <c r="BA41" s="4">
        <f t="shared" si="22"/>
        <v>21</v>
      </c>
      <c r="BB41" t="s">
        <v>71</v>
      </c>
    </row>
    <row r="42" spans="1:54" ht="11.25">
      <c r="A42" t="str">
        <f ca="1" t="shared" si="17"/>
        <v>ﾚ</v>
      </c>
      <c r="B42">
        <f t="shared" si="18"/>
        <v>38</v>
      </c>
      <c r="C42" s="43">
        <f t="shared" si="23"/>
        <v>39888</v>
      </c>
      <c r="D42" s="44">
        <f t="shared" si="19"/>
        <v>3</v>
      </c>
      <c r="E42" s="44">
        <f t="shared" si="24"/>
        <v>3</v>
      </c>
      <c r="F42" s="44" t="str">
        <f t="shared" si="25"/>
        <v>3-3</v>
      </c>
      <c r="G42" s="45">
        <f t="shared" si="26"/>
        <v>38</v>
      </c>
      <c r="H42" s="46" t="s">
        <v>51</v>
      </c>
      <c r="I42" s="44">
        <v>2</v>
      </c>
      <c r="J42" s="47">
        <f t="shared" si="14"/>
        <v>5</v>
      </c>
      <c r="K42" s="48">
        <f t="shared" si="20"/>
        <v>5</v>
      </c>
      <c r="L42" s="49" t="s">
        <v>60</v>
      </c>
      <c r="M42" s="50">
        <v>2</v>
      </c>
      <c r="N42" s="47">
        <f t="shared" si="15"/>
        <v>5</v>
      </c>
      <c r="O42" s="51">
        <f t="shared" si="21"/>
        <v>5</v>
      </c>
      <c r="P42" s="52"/>
      <c r="Q42" s="53"/>
      <c r="R42" s="54">
        <v>1</v>
      </c>
      <c r="S42" s="53">
        <v>2</v>
      </c>
      <c r="T42" s="54">
        <v>1</v>
      </c>
      <c r="U42" s="53">
        <v>1</v>
      </c>
      <c r="V42" s="54"/>
      <c r="W42" s="53"/>
      <c r="X42" s="54">
        <v>4</v>
      </c>
      <c r="Y42" s="53">
        <v>9.5</v>
      </c>
      <c r="Z42" s="54">
        <v>1</v>
      </c>
      <c r="AA42" s="53">
        <v>1</v>
      </c>
      <c r="AB42" s="54"/>
      <c r="AC42" s="53"/>
      <c r="AD42" s="54">
        <v>1</v>
      </c>
      <c r="AE42" s="53">
        <v>1</v>
      </c>
      <c r="AG42" s="26">
        <f>+SUMIF($H$5:$H42,"A",$J$5:$J42)+SUMIF($L$5:$L42,"A",$N$5:$N42)</f>
        <v>20</v>
      </c>
      <c r="AH42" s="26">
        <f>+SUMIF($H$5:$H42,"B",$J$5:$J42)+SUMIF($L$5:$L42,"B",$N$5:$N42)</f>
        <v>30</v>
      </c>
      <c r="AI42" s="26">
        <f>+SUMIF($H$5:$H42,"C",$J$5:$J42)+SUMIF($L$5:$L42,"C",$N$5:$N42)</f>
        <v>22.5</v>
      </c>
      <c r="AJ42" s="26">
        <f>+SUMIF($H$5:$H42,"D",$J$5:$J42)+SUMIF($L$5:$L42,"D",$N$5:$N42)</f>
        <v>20</v>
      </c>
      <c r="AK42" s="26">
        <f>+SUMIF($H$5:$H42,"E",$J$5:$J42)+SUMIF($L$5:$L42,"E",$N$5:$N42)</f>
        <v>5</v>
      </c>
      <c r="AL42" s="26">
        <f>+SUMIF($H$5:$H42,"F",$J$5:$J42)+SUMIF($L$5:$L42,"F",$N$5:$N42)</f>
        <v>17.5</v>
      </c>
      <c r="AM42" s="26">
        <f>+SUMIF($H$5:$H42,"G",$J$5:$J42)+SUMIF($L$5:$L42,"G",$N$5:$N42)</f>
        <v>0</v>
      </c>
      <c r="AN42" s="26">
        <f>+SUMIF($H$5:$H42,"J",$J$5:$J42)+SUMIF($L$5:$L42,"J",$N$5:$N42)</f>
        <v>37.5</v>
      </c>
      <c r="AO42" s="55">
        <f>+SUM(Q$5:Q42)</f>
        <v>71</v>
      </c>
      <c r="AP42" s="55">
        <f>+SUM(S$5:S42)</f>
        <v>107</v>
      </c>
      <c r="AQ42" s="55">
        <f>+SUM(U$5:U42)</f>
        <v>66.5</v>
      </c>
      <c r="AR42" s="55">
        <f>+SUM(W$5:W42)</f>
        <v>71.5</v>
      </c>
      <c r="AS42" s="55">
        <f>+SUM(Y$5:Y42)</f>
        <v>28</v>
      </c>
      <c r="AT42" s="55">
        <f>+SUM(AA$5:AA42)</f>
        <v>64</v>
      </c>
      <c r="AU42" s="56">
        <f>+SUM(AC$5:AC42)</f>
        <v>10</v>
      </c>
      <c r="AV42" s="56">
        <f>+SUM(AE$5:AE42)</f>
        <v>32.5</v>
      </c>
      <c r="AW42" s="57">
        <f>+IF(SUM(P42:AE42)&gt;0,SUM(BA$5:BA42),AX42-AX41+AW41)</f>
        <v>603</v>
      </c>
      <c r="AX42" s="62">
        <f t="shared" si="16"/>
        <v>577</v>
      </c>
      <c r="AZ42" s="4">
        <f t="shared" si="27"/>
        <v>20</v>
      </c>
      <c r="BA42" s="4">
        <f t="shared" si="22"/>
        <v>24.5</v>
      </c>
      <c r="BB42" t="s">
        <v>72</v>
      </c>
    </row>
    <row r="43" spans="1:54" ht="11.25">
      <c r="A43" t="str">
        <f ca="1" t="shared" si="17"/>
        <v>ﾚ</v>
      </c>
      <c r="B43">
        <f t="shared" si="18"/>
        <v>39</v>
      </c>
      <c r="C43" s="43">
        <f t="shared" si="23"/>
        <v>39895</v>
      </c>
      <c r="D43" s="44">
        <f t="shared" si="19"/>
        <v>3</v>
      </c>
      <c r="E43" s="44">
        <f t="shared" si="24"/>
        <v>4</v>
      </c>
      <c r="F43" s="44" t="str">
        <f t="shared" si="25"/>
        <v>3-4</v>
      </c>
      <c r="G43" s="45">
        <f t="shared" si="26"/>
        <v>39</v>
      </c>
      <c r="H43" s="46" t="s">
        <v>51</v>
      </c>
      <c r="I43" s="44">
        <v>2</v>
      </c>
      <c r="J43" s="47">
        <f t="shared" si="14"/>
        <v>5</v>
      </c>
      <c r="K43" s="48">
        <f t="shared" si="20"/>
        <v>5</v>
      </c>
      <c r="L43" s="49" t="s">
        <v>60</v>
      </c>
      <c r="M43" s="50">
        <v>1</v>
      </c>
      <c r="N43" s="47">
        <f t="shared" si="15"/>
        <v>2.5</v>
      </c>
      <c r="O43" s="51">
        <f t="shared" si="21"/>
        <v>2.5</v>
      </c>
      <c r="P43" s="52"/>
      <c r="Q43" s="53"/>
      <c r="R43" s="54">
        <v>2</v>
      </c>
      <c r="S43" s="53">
        <v>3</v>
      </c>
      <c r="T43" s="54"/>
      <c r="U43" s="53"/>
      <c r="V43" s="54"/>
      <c r="W43" s="53"/>
      <c r="X43" s="54">
        <v>4</v>
      </c>
      <c r="Y43" s="53">
        <v>9.5</v>
      </c>
      <c r="Z43" s="54"/>
      <c r="AA43" s="53"/>
      <c r="AB43" s="54"/>
      <c r="AC43" s="53"/>
      <c r="AD43" s="54"/>
      <c r="AE43" s="53"/>
      <c r="AG43" s="26">
        <f>+SUMIF($H$5:$H43,"A",$J$5:$J43)+SUMIF($L$5:$L43,"A",$N$5:$N43)</f>
        <v>20</v>
      </c>
      <c r="AH43" s="26">
        <f>+SUMIF($H$5:$H43,"B",$J$5:$J43)+SUMIF($L$5:$L43,"B",$N$5:$N43)</f>
        <v>30</v>
      </c>
      <c r="AI43" s="26">
        <f>+SUMIF($H$5:$H43,"C",$J$5:$J43)+SUMIF($L$5:$L43,"C",$N$5:$N43)</f>
        <v>22.5</v>
      </c>
      <c r="AJ43" s="26">
        <f>+SUMIF($H$5:$H43,"D",$J$5:$J43)+SUMIF($L$5:$L43,"D",$N$5:$N43)</f>
        <v>20</v>
      </c>
      <c r="AK43" s="26">
        <f>+SUMIF($H$5:$H43,"E",$J$5:$J43)+SUMIF($L$5:$L43,"E",$N$5:$N43)</f>
        <v>10</v>
      </c>
      <c r="AL43" s="26">
        <f>+SUMIF($H$5:$H43,"F",$J$5:$J43)+SUMIF($L$5:$L43,"F",$N$5:$N43)</f>
        <v>17.5</v>
      </c>
      <c r="AM43" s="26">
        <f>+SUMIF($H$5:$H43,"G",$J$5:$J43)+SUMIF($L$5:$L43,"G",$N$5:$N43)</f>
        <v>0</v>
      </c>
      <c r="AN43" s="26">
        <f>+SUMIF($H$5:$H43,"J",$J$5:$J43)+SUMIF($L$5:$L43,"J",$N$5:$N43)</f>
        <v>40</v>
      </c>
      <c r="AO43" s="55">
        <f>+SUM(Q$5:Q43)</f>
        <v>71</v>
      </c>
      <c r="AP43" s="55">
        <f>+SUM(S$5:S43)</f>
        <v>110</v>
      </c>
      <c r="AQ43" s="55">
        <f>+SUM(U$5:U43)</f>
        <v>66.5</v>
      </c>
      <c r="AR43" s="55">
        <f>+SUM(W$5:W43)</f>
        <v>71.5</v>
      </c>
      <c r="AS43" s="55">
        <f>+SUM(Y$5:Y43)</f>
        <v>37.5</v>
      </c>
      <c r="AT43" s="55">
        <f>+SUM(AA$5:AA43)</f>
        <v>64</v>
      </c>
      <c r="AU43" s="56">
        <f>+SUM(AC$5:AC43)</f>
        <v>10</v>
      </c>
      <c r="AV43" s="56">
        <f>+SUM(AE$5:AE43)</f>
        <v>32.5</v>
      </c>
      <c r="AW43" s="57">
        <f>+IF(SUM(P43:AE43)&gt;0,SUM(BA$5:BA43),AX43-AX42+AW42)</f>
        <v>623</v>
      </c>
      <c r="AX43" s="62">
        <f t="shared" si="16"/>
        <v>597</v>
      </c>
      <c r="AZ43" s="4">
        <f t="shared" si="27"/>
        <v>20</v>
      </c>
      <c r="BA43" s="4">
        <f t="shared" si="22"/>
        <v>20</v>
      </c>
      <c r="BB43" t="s">
        <v>73</v>
      </c>
    </row>
    <row r="44" spans="1:54" ht="11.25">
      <c r="A44" t="str">
        <f ca="1" t="shared" si="17"/>
        <v>ﾚ</v>
      </c>
      <c r="B44">
        <f t="shared" si="18"/>
        <v>40</v>
      </c>
      <c r="C44" s="43">
        <f t="shared" si="23"/>
        <v>39902</v>
      </c>
      <c r="D44" s="44">
        <f t="shared" si="19"/>
        <v>3</v>
      </c>
      <c r="E44" s="44">
        <f t="shared" si="24"/>
        <v>5</v>
      </c>
      <c r="F44" s="44" t="str">
        <f t="shared" si="25"/>
        <v>3-5</v>
      </c>
      <c r="G44" s="45">
        <f t="shared" si="26"/>
        <v>40</v>
      </c>
      <c r="H44" s="46" t="s">
        <v>51</v>
      </c>
      <c r="I44" s="44">
        <v>2</v>
      </c>
      <c r="J44" s="47">
        <f t="shared" si="14"/>
        <v>5</v>
      </c>
      <c r="K44" s="48">
        <f t="shared" si="20"/>
        <v>5</v>
      </c>
      <c r="L44" s="69" t="s">
        <v>60</v>
      </c>
      <c r="M44" s="6">
        <v>1</v>
      </c>
      <c r="N44" s="47">
        <f t="shared" si="15"/>
        <v>2.5</v>
      </c>
      <c r="O44" s="51">
        <f t="shared" si="21"/>
        <v>2.5</v>
      </c>
      <c r="P44" s="52"/>
      <c r="Q44" s="53"/>
      <c r="R44" s="54"/>
      <c r="S44" s="53"/>
      <c r="T44" s="54"/>
      <c r="U44" s="53"/>
      <c r="V44" s="54"/>
      <c r="W44" s="53"/>
      <c r="X44" s="54">
        <v>5</v>
      </c>
      <c r="Y44" s="53">
        <v>19</v>
      </c>
      <c r="Z44" s="54"/>
      <c r="AA44" s="53"/>
      <c r="AB44" s="54"/>
      <c r="AC44" s="53"/>
      <c r="AD44" s="54">
        <v>3</v>
      </c>
      <c r="AE44" s="53">
        <v>7</v>
      </c>
      <c r="AG44" s="26">
        <f>+SUMIF($H$5:$H44,"A",$J$5:$J44)+SUMIF($L$5:$L44,"A",$N$5:$N44)</f>
        <v>20</v>
      </c>
      <c r="AH44" s="26">
        <f>+SUMIF($H$5:$H44,"B",$J$5:$J44)+SUMIF($L$5:$L44,"B",$N$5:$N44)</f>
        <v>30</v>
      </c>
      <c r="AI44" s="26">
        <f>+SUMIF($H$5:$H44,"C",$J$5:$J44)+SUMIF($L$5:$L44,"C",$N$5:$N44)</f>
        <v>22.5</v>
      </c>
      <c r="AJ44" s="26">
        <f>+SUMIF($H$5:$H44,"D",$J$5:$J44)+SUMIF($L$5:$L44,"D",$N$5:$N44)</f>
        <v>20</v>
      </c>
      <c r="AK44" s="26">
        <f>+SUMIF($H$5:$H44,"E",$J$5:$J44)+SUMIF($L$5:$L44,"E",$N$5:$N44)</f>
        <v>15</v>
      </c>
      <c r="AL44" s="26">
        <f>+SUMIF($H$5:$H44,"F",$J$5:$J44)+SUMIF($L$5:$L44,"F",$N$5:$N44)</f>
        <v>17.5</v>
      </c>
      <c r="AM44" s="26">
        <f>+SUMIF($H$5:$H44,"G",$J$5:$J44)+SUMIF($L$5:$L44,"G",$N$5:$N44)</f>
        <v>0</v>
      </c>
      <c r="AN44" s="26">
        <f>+SUMIF($H$5:$H44,"J",$J$5:$J44)+SUMIF($L$5:$L44,"J",$N$5:$N44)</f>
        <v>42.5</v>
      </c>
      <c r="AO44" s="55">
        <f>+SUM(Q$5:Q44)</f>
        <v>71</v>
      </c>
      <c r="AP44" s="55">
        <f>+SUM(S$5:S44)</f>
        <v>110</v>
      </c>
      <c r="AQ44" s="55">
        <f>+SUM(U$5:U44)</f>
        <v>66.5</v>
      </c>
      <c r="AR44" s="55">
        <f>+SUM(W$5:W44)</f>
        <v>71.5</v>
      </c>
      <c r="AS44" s="55">
        <f>+SUM(Y$5:Y44)</f>
        <v>56.5</v>
      </c>
      <c r="AT44" s="55">
        <f>+SUM(AA$5:AA44)</f>
        <v>64</v>
      </c>
      <c r="AU44" s="56">
        <f>+SUM(AC$5:AC44)</f>
        <v>10</v>
      </c>
      <c r="AV44" s="56">
        <f>+SUM(AE$5:AE44)</f>
        <v>39.5</v>
      </c>
      <c r="AW44" s="57">
        <f>+IF(SUM(P44:AE44)&gt;0,SUM(BA$5:BA44),AX44-AX43+AW43)</f>
        <v>656.5</v>
      </c>
      <c r="AX44" s="62">
        <f t="shared" si="16"/>
        <v>617</v>
      </c>
      <c r="AZ44" s="4">
        <f t="shared" si="27"/>
        <v>20</v>
      </c>
      <c r="BA44" s="4">
        <f t="shared" si="22"/>
        <v>33.5</v>
      </c>
      <c r="BB44" t="s">
        <v>74</v>
      </c>
    </row>
    <row r="45" spans="1:54" ht="11.25">
      <c r="A45" t="str">
        <f ca="1" t="shared" si="17"/>
        <v>ﾚ</v>
      </c>
      <c r="B45">
        <f t="shared" si="18"/>
        <v>41</v>
      </c>
      <c r="C45" s="43">
        <f t="shared" si="23"/>
        <v>39909</v>
      </c>
      <c r="D45" s="44">
        <f t="shared" si="19"/>
        <v>4</v>
      </c>
      <c r="E45" s="44">
        <f t="shared" si="24"/>
        <v>1</v>
      </c>
      <c r="F45" s="44" t="str">
        <f t="shared" si="25"/>
        <v>4-1</v>
      </c>
      <c r="G45" s="45">
        <f t="shared" si="26"/>
        <v>41</v>
      </c>
      <c r="H45" s="46" t="s">
        <v>51</v>
      </c>
      <c r="I45" s="44">
        <v>1</v>
      </c>
      <c r="J45" s="47">
        <f t="shared" si="14"/>
        <v>2.5</v>
      </c>
      <c r="K45" s="47">
        <f t="shared" si="20"/>
        <v>2.5</v>
      </c>
      <c r="L45" s="70" t="s">
        <v>57</v>
      </c>
      <c r="M45" s="71">
        <v>2</v>
      </c>
      <c r="N45" s="47">
        <f t="shared" si="15"/>
        <v>5</v>
      </c>
      <c r="O45" s="51">
        <f t="shared" si="21"/>
        <v>5</v>
      </c>
      <c r="P45" s="52"/>
      <c r="Q45" s="53"/>
      <c r="R45" s="54"/>
      <c r="S45" s="53"/>
      <c r="T45" s="54"/>
      <c r="U45" s="53"/>
      <c r="V45" s="54"/>
      <c r="W45" s="53"/>
      <c r="X45" s="54">
        <v>3</v>
      </c>
      <c r="Y45" s="53">
        <v>4.5</v>
      </c>
      <c r="Z45" s="54"/>
      <c r="AA45" s="53"/>
      <c r="AB45" s="54">
        <v>3</v>
      </c>
      <c r="AC45" s="53">
        <v>11</v>
      </c>
      <c r="AD45" s="54">
        <v>2</v>
      </c>
      <c r="AE45" s="53">
        <v>2.5</v>
      </c>
      <c r="AG45" s="26">
        <f>+SUMIF($H$5:$H45,"A",$J$5:$J45)+SUMIF($L$5:$L45,"A",$N$5:$N45)</f>
        <v>20</v>
      </c>
      <c r="AH45" s="26">
        <f>+SUMIF($H$5:$H45,"B",$J$5:$J45)+SUMIF($L$5:$L45,"B",$N$5:$N45)</f>
        <v>30</v>
      </c>
      <c r="AI45" s="26">
        <f>+SUMIF($H$5:$H45,"C",$J$5:$J45)+SUMIF($L$5:$L45,"C",$N$5:$N45)</f>
        <v>22.5</v>
      </c>
      <c r="AJ45" s="26">
        <f>+SUMIF($H$5:$H45,"D",$J$5:$J45)+SUMIF($L$5:$L45,"D",$N$5:$N45)</f>
        <v>20</v>
      </c>
      <c r="AK45" s="26">
        <f>+SUMIF($H$5:$H45,"E",$J$5:$J45)+SUMIF($L$5:$L45,"E",$N$5:$N45)</f>
        <v>17.5</v>
      </c>
      <c r="AL45" s="26">
        <f>+SUMIF($H$5:$H45,"F",$J$5:$J45)+SUMIF($L$5:$L45,"F",$N$5:$N45)</f>
        <v>17.5</v>
      </c>
      <c r="AM45" s="26">
        <f>+SUMIF($H$5:$H45,"G",$J$5:$J45)+SUMIF($L$5:$L45,"G",$N$5:$N45)</f>
        <v>5</v>
      </c>
      <c r="AN45" s="26">
        <f>+SUMIF($H$5:$H45,"J",$J$5:$J45)+SUMIF($L$5:$L45,"J",$N$5:$N45)</f>
        <v>42.5</v>
      </c>
      <c r="AO45" s="55">
        <f>+SUM(Q$5:Q45)</f>
        <v>71</v>
      </c>
      <c r="AP45" s="55">
        <f>+SUM(S$5:S45)</f>
        <v>110</v>
      </c>
      <c r="AQ45" s="55">
        <f>+SUM(U$5:U45)</f>
        <v>66.5</v>
      </c>
      <c r="AR45" s="55">
        <f>+SUM(W$5:W45)</f>
        <v>71.5</v>
      </c>
      <c r="AS45" s="55">
        <f>+SUM(Y$5:Y45)</f>
        <v>61</v>
      </c>
      <c r="AT45" s="55">
        <f>+SUM(AA$5:AA45)</f>
        <v>64</v>
      </c>
      <c r="AU45" s="56">
        <f>+SUM(AC$5:AC45)</f>
        <v>21</v>
      </c>
      <c r="AV45" s="56">
        <f>+SUM(AE$5:AE45)</f>
        <v>42</v>
      </c>
      <c r="AW45" s="57">
        <f>+IF(SUM(P45:AE45)&gt;0,SUM(BA$5:BA45),AX45-AX44+AW44)</f>
        <v>682</v>
      </c>
      <c r="AX45" s="62">
        <f t="shared" si="16"/>
        <v>637</v>
      </c>
      <c r="AZ45" s="4">
        <f t="shared" si="27"/>
        <v>20</v>
      </c>
      <c r="BA45" s="4">
        <f t="shared" si="22"/>
        <v>25.5</v>
      </c>
      <c r="BB45" t="s">
        <v>75</v>
      </c>
    </row>
    <row r="46" spans="1:54" ht="11.25">
      <c r="A46" t="str">
        <f ca="1" t="shared" si="17"/>
        <v>ﾚ</v>
      </c>
      <c r="B46">
        <f t="shared" si="18"/>
        <v>42</v>
      </c>
      <c r="C46" s="43">
        <f t="shared" si="23"/>
        <v>39916</v>
      </c>
      <c r="D46" s="44">
        <f t="shared" si="19"/>
        <v>4</v>
      </c>
      <c r="E46" s="44">
        <f t="shared" si="24"/>
        <v>2</v>
      </c>
      <c r="F46" s="44" t="str">
        <f t="shared" si="25"/>
        <v>4-2</v>
      </c>
      <c r="G46" s="45">
        <f t="shared" si="26"/>
        <v>42</v>
      </c>
      <c r="H46" s="46" t="s">
        <v>57</v>
      </c>
      <c r="I46" s="44">
        <v>1</v>
      </c>
      <c r="J46" s="47">
        <f t="shared" si="14"/>
        <v>2.5</v>
      </c>
      <c r="K46" s="47">
        <f t="shared" si="20"/>
        <v>2.5</v>
      </c>
      <c r="L46" s="72" t="s">
        <v>60</v>
      </c>
      <c r="M46" s="73">
        <v>2</v>
      </c>
      <c r="N46" s="47">
        <f t="shared" si="15"/>
        <v>5</v>
      </c>
      <c r="O46" s="51">
        <f t="shared" si="21"/>
        <v>5</v>
      </c>
      <c r="P46" s="52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>
        <v>4</v>
      </c>
      <c r="AC46" s="53">
        <v>10.5</v>
      </c>
      <c r="AD46" s="54">
        <v>2</v>
      </c>
      <c r="AE46" s="53">
        <v>4</v>
      </c>
      <c r="AG46" s="26">
        <f>+SUMIF($H$5:$H46,"A",$J$5:$J46)+SUMIF($L$5:$L46,"A",$N$5:$N46)</f>
        <v>20</v>
      </c>
      <c r="AH46" s="26">
        <f>+SUMIF($H$5:$H46,"B",$J$5:$J46)+SUMIF($L$5:$L46,"B",$N$5:$N46)</f>
        <v>30</v>
      </c>
      <c r="AI46" s="26">
        <f>+SUMIF($H$5:$H46,"C",$J$5:$J46)+SUMIF($L$5:$L46,"C",$N$5:$N46)</f>
        <v>22.5</v>
      </c>
      <c r="AJ46" s="26">
        <f>+SUMIF($H$5:$H46,"D",$J$5:$J46)+SUMIF($L$5:$L46,"D",$N$5:$N46)</f>
        <v>20</v>
      </c>
      <c r="AK46" s="26">
        <f>+SUMIF($H$5:$H46,"E",$J$5:$J46)+SUMIF($L$5:$L46,"E",$N$5:$N46)</f>
        <v>17.5</v>
      </c>
      <c r="AL46" s="26">
        <f>+SUMIF($H$5:$H46,"F",$J$5:$J46)+SUMIF($L$5:$L46,"F",$N$5:$N46)</f>
        <v>17.5</v>
      </c>
      <c r="AM46" s="26">
        <f>+SUMIF($H$5:$H46,"G",$J$5:$J46)+SUMIF($L$5:$L46,"G",$N$5:$N46)</f>
        <v>7.5</v>
      </c>
      <c r="AN46" s="26">
        <f>+SUMIF($H$5:$H46,"J",$J$5:$J46)+SUMIF($L$5:$L46,"J",$N$5:$N46)</f>
        <v>47.5</v>
      </c>
      <c r="AO46" s="55">
        <f>+SUM(Q$5:Q46)</f>
        <v>71</v>
      </c>
      <c r="AP46" s="55">
        <f>+SUM(S$5:S46)</f>
        <v>110</v>
      </c>
      <c r="AQ46" s="55">
        <f>+SUM(U$5:U46)</f>
        <v>66.5</v>
      </c>
      <c r="AR46" s="55">
        <f>+SUM(W$5:W46)</f>
        <v>71.5</v>
      </c>
      <c r="AS46" s="55">
        <f>+SUM(Y$5:Y46)</f>
        <v>61</v>
      </c>
      <c r="AT46" s="55">
        <f>+SUM(AA$5:AA46)</f>
        <v>64</v>
      </c>
      <c r="AU46" s="56">
        <f>+SUM(AC$5:AC46)</f>
        <v>31.5</v>
      </c>
      <c r="AV46" s="56">
        <f>+SUM(AE$5:AE46)</f>
        <v>46</v>
      </c>
      <c r="AW46" s="57">
        <f>+IF(SUM(P46:AE46)&gt;0,SUM(BA$5:BA46),AX46-AX45+AW45)</f>
        <v>704</v>
      </c>
      <c r="AX46" s="62">
        <f t="shared" si="16"/>
        <v>657</v>
      </c>
      <c r="AZ46" s="4">
        <f t="shared" si="27"/>
        <v>20</v>
      </c>
      <c r="BA46" s="4">
        <f t="shared" si="22"/>
        <v>22</v>
      </c>
      <c r="BB46" t="s">
        <v>76</v>
      </c>
    </row>
    <row r="47" spans="1:54" ht="11.25">
      <c r="A47" t="str">
        <f ca="1" t="shared" si="17"/>
        <v>ﾚ</v>
      </c>
      <c r="B47">
        <f t="shared" si="18"/>
        <v>43</v>
      </c>
      <c r="C47" s="43">
        <f t="shared" si="23"/>
        <v>39923</v>
      </c>
      <c r="D47" s="44">
        <f t="shared" si="19"/>
        <v>4</v>
      </c>
      <c r="E47" s="44">
        <f t="shared" si="24"/>
        <v>3</v>
      </c>
      <c r="F47" s="44" t="str">
        <f t="shared" si="25"/>
        <v>4-3</v>
      </c>
      <c r="G47" s="45">
        <f t="shared" si="26"/>
        <v>43</v>
      </c>
      <c r="H47" s="46" t="s">
        <v>57</v>
      </c>
      <c r="I47" s="44">
        <v>2</v>
      </c>
      <c r="J47" s="47">
        <f t="shared" si="14"/>
        <v>5</v>
      </c>
      <c r="K47" s="48">
        <f t="shared" si="20"/>
        <v>5</v>
      </c>
      <c r="L47" s="49" t="s">
        <v>60</v>
      </c>
      <c r="M47" s="50">
        <v>1</v>
      </c>
      <c r="N47" s="47">
        <f t="shared" si="15"/>
        <v>2.5</v>
      </c>
      <c r="O47" s="51">
        <f t="shared" si="21"/>
        <v>2.5</v>
      </c>
      <c r="P47" s="52"/>
      <c r="Q47" s="53"/>
      <c r="R47" s="54">
        <v>1</v>
      </c>
      <c r="S47" s="53">
        <v>1</v>
      </c>
      <c r="T47" s="54"/>
      <c r="U47" s="53"/>
      <c r="V47" s="54"/>
      <c r="W47" s="53"/>
      <c r="X47" s="54"/>
      <c r="Y47" s="53"/>
      <c r="Z47" s="54"/>
      <c r="AA47" s="53"/>
      <c r="AB47" s="54">
        <v>7</v>
      </c>
      <c r="AC47" s="53">
        <v>13.5</v>
      </c>
      <c r="AD47" s="54">
        <v>2</v>
      </c>
      <c r="AE47" s="53">
        <v>3</v>
      </c>
      <c r="AG47" s="26">
        <f>+SUMIF($H$5:$H47,"A",$J$5:$J47)+SUMIF($L$5:$L47,"A",$N$5:$N47)</f>
        <v>20</v>
      </c>
      <c r="AH47" s="26">
        <f>+SUMIF($H$5:$H47,"B",$J$5:$J47)+SUMIF($L$5:$L47,"B",$N$5:$N47)</f>
        <v>30</v>
      </c>
      <c r="AI47" s="26">
        <f>+SUMIF($H$5:$H47,"C",$J$5:$J47)+SUMIF($L$5:$L47,"C",$N$5:$N47)</f>
        <v>22.5</v>
      </c>
      <c r="AJ47" s="26">
        <f>+SUMIF($H$5:$H47,"D",$J$5:$J47)+SUMIF($L$5:$L47,"D",$N$5:$N47)</f>
        <v>20</v>
      </c>
      <c r="AK47" s="26">
        <f>+SUMIF($H$5:$H47,"E",$J$5:$J47)+SUMIF($L$5:$L47,"E",$N$5:$N47)</f>
        <v>17.5</v>
      </c>
      <c r="AL47" s="26">
        <f>+SUMIF($H$5:$H47,"F",$J$5:$J47)+SUMIF($L$5:$L47,"F",$N$5:$N47)</f>
        <v>17.5</v>
      </c>
      <c r="AM47" s="26">
        <f>+SUMIF($H$5:$H47,"G",$J$5:$J47)+SUMIF($L$5:$L47,"G",$N$5:$N47)</f>
        <v>12.5</v>
      </c>
      <c r="AN47" s="26">
        <f>+SUMIF($H$5:$H47,"J",$J$5:$J47)+SUMIF($L$5:$L47,"J",$N$5:$N47)</f>
        <v>50</v>
      </c>
      <c r="AO47" s="55">
        <f>+SUM(Q$5:Q47)</f>
        <v>71</v>
      </c>
      <c r="AP47" s="55">
        <f>+SUM(S$5:S47)</f>
        <v>111</v>
      </c>
      <c r="AQ47" s="55">
        <f>+SUM(U$5:U47)</f>
        <v>66.5</v>
      </c>
      <c r="AR47" s="55">
        <f>+SUM(W$5:W47)</f>
        <v>71.5</v>
      </c>
      <c r="AS47" s="55">
        <f>+SUM(Y$5:Y47)</f>
        <v>61</v>
      </c>
      <c r="AT47" s="55">
        <f>+SUM(AA$5:AA47)</f>
        <v>64</v>
      </c>
      <c r="AU47" s="56">
        <f>+SUM(AC$5:AC47)</f>
        <v>45</v>
      </c>
      <c r="AV47" s="56">
        <f>+SUM(AE$5:AE47)</f>
        <v>49</v>
      </c>
      <c r="AW47" s="57">
        <f>+IF(SUM(P47:AE47)&gt;0,SUM(BA$5:BA47),AX47-AX46+AW46)</f>
        <v>729</v>
      </c>
      <c r="AX47" s="62">
        <f t="shared" si="16"/>
        <v>677</v>
      </c>
      <c r="AZ47" s="4">
        <f t="shared" si="27"/>
        <v>20</v>
      </c>
      <c r="BA47" s="4">
        <f t="shared" si="22"/>
        <v>25</v>
      </c>
      <c r="BB47" t="s">
        <v>77</v>
      </c>
    </row>
    <row r="48" spans="1:54" ht="11.25">
      <c r="A48" t="str">
        <f ca="1" t="shared" si="17"/>
        <v>ﾚ</v>
      </c>
      <c r="B48">
        <f t="shared" si="18"/>
        <v>44</v>
      </c>
      <c r="C48" s="43">
        <f t="shared" si="23"/>
        <v>39930</v>
      </c>
      <c r="D48" s="44">
        <f t="shared" si="19"/>
        <v>4</v>
      </c>
      <c r="E48" s="44">
        <f t="shared" si="24"/>
        <v>4</v>
      </c>
      <c r="F48" s="44" t="str">
        <f t="shared" si="25"/>
        <v>4-4</v>
      </c>
      <c r="G48" s="45">
        <f t="shared" si="26"/>
        <v>44</v>
      </c>
      <c r="H48" s="46"/>
      <c r="I48" s="44"/>
      <c r="J48" s="47">
        <f t="shared" si="14"/>
        <v>0</v>
      </c>
      <c r="K48" s="48">
        <f t="shared" si="20"/>
        <v>0</v>
      </c>
      <c r="L48" s="49" t="s">
        <v>60</v>
      </c>
      <c r="M48" s="50">
        <v>1</v>
      </c>
      <c r="N48" s="47">
        <f t="shared" si="15"/>
        <v>2.5</v>
      </c>
      <c r="O48" s="51">
        <f t="shared" si="21"/>
        <v>2.5</v>
      </c>
      <c r="P48" s="52"/>
      <c r="Q48" s="53"/>
      <c r="R48" s="54">
        <v>1</v>
      </c>
      <c r="S48" s="53">
        <v>0.5</v>
      </c>
      <c r="T48" s="54"/>
      <c r="U48" s="53"/>
      <c r="V48" s="54"/>
      <c r="W48" s="53"/>
      <c r="X48" s="54"/>
      <c r="Y48" s="53"/>
      <c r="Z48" s="54"/>
      <c r="AA48" s="53"/>
      <c r="AB48" s="54">
        <v>5</v>
      </c>
      <c r="AC48" s="53">
        <v>3</v>
      </c>
      <c r="AD48" s="54">
        <v>4</v>
      </c>
      <c r="AE48" s="53">
        <v>12</v>
      </c>
      <c r="AG48" s="26">
        <f>+SUMIF($H$5:$H48,"A",$J$5:$J48)+SUMIF($L$5:$L48,"A",$N$5:$N48)</f>
        <v>20</v>
      </c>
      <c r="AH48" s="26">
        <f>+SUMIF($H$5:$H48,"B",$J$5:$J48)+SUMIF($L$5:$L48,"B",$N$5:$N48)</f>
        <v>30</v>
      </c>
      <c r="AI48" s="26">
        <f>+SUMIF($H$5:$H48,"C",$J$5:$J48)+SUMIF($L$5:$L48,"C",$N$5:$N48)</f>
        <v>22.5</v>
      </c>
      <c r="AJ48" s="26">
        <f>+SUMIF($H$5:$H48,"D",$J$5:$J48)+SUMIF($L$5:$L48,"D",$N$5:$N48)</f>
        <v>20</v>
      </c>
      <c r="AK48" s="26">
        <f>+SUMIF($H$5:$H48,"E",$J$5:$J48)+SUMIF($L$5:$L48,"E",$N$5:$N48)</f>
        <v>17.5</v>
      </c>
      <c r="AL48" s="26">
        <f>+SUMIF($H$5:$H48,"F",$J$5:$J48)+SUMIF($L$5:$L48,"F",$N$5:$N48)</f>
        <v>17.5</v>
      </c>
      <c r="AM48" s="26">
        <f>+SUMIF($H$5:$H48,"G",$J$5:$J48)+SUMIF($L$5:$L48,"G",$N$5:$N48)</f>
        <v>12.5</v>
      </c>
      <c r="AN48" s="26">
        <f>+SUMIF($H$5:$H48,"J",$J$5:$J48)+SUMIF($L$5:$L48,"J",$N$5:$N48)</f>
        <v>52.5</v>
      </c>
      <c r="AO48" s="55">
        <f>+SUM(Q$5:Q48)</f>
        <v>71</v>
      </c>
      <c r="AP48" s="55">
        <f>+SUM(S$5:S48)</f>
        <v>111.5</v>
      </c>
      <c r="AQ48" s="55">
        <f>+SUM(U$5:U48)</f>
        <v>66.5</v>
      </c>
      <c r="AR48" s="55">
        <f>+SUM(W$5:W48)</f>
        <v>71.5</v>
      </c>
      <c r="AS48" s="55">
        <f>+SUM(Y$5:Y48)</f>
        <v>61</v>
      </c>
      <c r="AT48" s="55">
        <f>+SUM(AA$5:AA48)</f>
        <v>64</v>
      </c>
      <c r="AU48" s="56">
        <f>+SUM(AC$5:AC48)</f>
        <v>48</v>
      </c>
      <c r="AV48" s="56">
        <f>+SUM(AE$5:AE48)</f>
        <v>61</v>
      </c>
      <c r="AW48" s="60">
        <f>+IF(SUM(P48:AE48)&gt;0,SUM(BA$5:BA48),AX48-AX47+AW47)</f>
        <v>747</v>
      </c>
      <c r="AX48" s="62">
        <v>700</v>
      </c>
      <c r="AZ48" s="4">
        <f t="shared" si="27"/>
        <v>23</v>
      </c>
      <c r="BA48" s="4">
        <f t="shared" si="22"/>
        <v>18</v>
      </c>
      <c r="BB48" t="s">
        <v>78</v>
      </c>
    </row>
    <row r="49" spans="1:54" ht="11.25">
      <c r="A49" t="str">
        <f ca="1" t="shared" si="17"/>
        <v>ﾚ</v>
      </c>
      <c r="B49">
        <f t="shared" si="18"/>
        <v>45</v>
      </c>
      <c r="C49" s="43">
        <f t="shared" si="23"/>
        <v>39937</v>
      </c>
      <c r="D49" s="44">
        <f t="shared" si="19"/>
        <v>5</v>
      </c>
      <c r="E49" s="44">
        <f t="shared" si="24"/>
        <v>1</v>
      </c>
      <c r="F49" s="44" t="str">
        <f t="shared" si="25"/>
        <v>5-1</v>
      </c>
      <c r="G49" s="45">
        <f t="shared" si="26"/>
        <v>45</v>
      </c>
      <c r="H49" s="46" t="s">
        <v>46</v>
      </c>
      <c r="I49" s="44">
        <v>2</v>
      </c>
      <c r="J49" s="47">
        <f aca="true" t="shared" si="28" ref="J49:J71">+I49*2.5</f>
        <v>5</v>
      </c>
      <c r="K49" s="48">
        <f t="shared" si="20"/>
        <v>5</v>
      </c>
      <c r="L49" s="49"/>
      <c r="M49" s="50"/>
      <c r="N49" s="47">
        <f t="shared" si="15"/>
        <v>0</v>
      </c>
      <c r="O49" s="51">
        <f t="shared" si="21"/>
        <v>0</v>
      </c>
      <c r="P49" s="52"/>
      <c r="Q49" s="53"/>
      <c r="R49" s="54"/>
      <c r="S49" s="53"/>
      <c r="T49" s="54">
        <v>4</v>
      </c>
      <c r="U49" s="53">
        <v>18</v>
      </c>
      <c r="V49" s="54"/>
      <c r="W49" s="53"/>
      <c r="X49" s="54"/>
      <c r="Y49" s="53"/>
      <c r="Z49" s="54"/>
      <c r="AA49" s="53"/>
      <c r="AB49" s="54"/>
      <c r="AC49" s="53"/>
      <c r="AD49" s="54">
        <v>1</v>
      </c>
      <c r="AE49" s="53">
        <v>2</v>
      </c>
      <c r="AG49" s="26">
        <f>+SUMIF($H$5:$H49,"A",$J$5:$J49)+SUMIF($L$5:$L49,"A",$N$5:$N49)</f>
        <v>20</v>
      </c>
      <c r="AH49" s="26">
        <f>+SUMIF($H$5:$H49,"B",$J$5:$J49)+SUMIF($L$5:$L49,"B",$N$5:$N49)</f>
        <v>30</v>
      </c>
      <c r="AI49" s="26">
        <f>+SUMIF($H$5:$H49,"C",$J$5:$J49)+SUMIF($L$5:$L49,"C",$N$5:$N49)</f>
        <v>27.5</v>
      </c>
      <c r="AJ49" s="26">
        <f>+SUMIF($H$5:$H49,"D",$J$5:$J49)+SUMIF($L$5:$L49,"D",$N$5:$N49)</f>
        <v>20</v>
      </c>
      <c r="AK49" s="26">
        <f>+SUMIF($H$5:$H49,"E",$J$5:$J49)+SUMIF($L$5:$L49,"E",$N$5:$N49)</f>
        <v>17.5</v>
      </c>
      <c r="AL49" s="26">
        <f>+SUMIF($H$5:$H49,"F",$J$5:$J49)+SUMIF($L$5:$L49,"F",$N$5:$N49)</f>
        <v>17.5</v>
      </c>
      <c r="AM49" s="26">
        <f>+SUMIF($H$5:$H49,"G",$J$5:$J49)+SUMIF($L$5:$L49,"G",$N$5:$N49)</f>
        <v>12.5</v>
      </c>
      <c r="AN49" s="26">
        <f>+SUMIF($H$5:$H49,"J",$J$5:$J49)+SUMIF($L$5:$L49,"J",$N$5:$N49)</f>
        <v>52.5</v>
      </c>
      <c r="AO49" s="55">
        <f>+SUM(Q$5:Q49)</f>
        <v>71</v>
      </c>
      <c r="AP49" s="55">
        <f>+SUM(S$5:S49)</f>
        <v>111.5</v>
      </c>
      <c r="AQ49" s="55">
        <f>+SUM(U$5:U49)</f>
        <v>84.5</v>
      </c>
      <c r="AR49" s="55">
        <f>+SUM(W$5:W49)</f>
        <v>71.5</v>
      </c>
      <c r="AS49" s="55">
        <f>+SUM(Y$5:Y49)</f>
        <v>61</v>
      </c>
      <c r="AT49" s="55">
        <f>+SUM(AA$5:AA49)</f>
        <v>64</v>
      </c>
      <c r="AU49" s="56">
        <f>+SUM(AC$5:AC49)</f>
        <v>48</v>
      </c>
      <c r="AV49" s="56">
        <f>+SUM(AE$5:AE49)</f>
        <v>63</v>
      </c>
      <c r="AW49" s="57">
        <f>+IF(SUM(P49:AE49)&gt;0,SUM(BA$5:BA49),AX49-AX48+AW48)</f>
        <v>772</v>
      </c>
      <c r="AX49" s="74">
        <f aca="true" t="shared" si="29" ref="AX49:AX60">+AX48+12</f>
        <v>712</v>
      </c>
      <c r="AZ49" s="4">
        <f t="shared" si="27"/>
        <v>12</v>
      </c>
      <c r="BA49" s="4">
        <f t="shared" si="22"/>
        <v>25</v>
      </c>
      <c r="BB49" t="s">
        <v>79</v>
      </c>
    </row>
    <row r="50" spans="1:54" ht="11.25">
      <c r="A50" t="str">
        <f ca="1" t="shared" si="17"/>
        <v>ﾚ</v>
      </c>
      <c r="B50">
        <f t="shared" si="18"/>
        <v>46</v>
      </c>
      <c r="C50" s="43">
        <f t="shared" si="23"/>
        <v>39944</v>
      </c>
      <c r="D50" s="44">
        <f t="shared" si="19"/>
        <v>5</v>
      </c>
      <c r="E50" s="44">
        <f t="shared" si="24"/>
        <v>2</v>
      </c>
      <c r="F50" s="44" t="str">
        <f t="shared" si="25"/>
        <v>5-2</v>
      </c>
      <c r="G50" s="45">
        <f t="shared" si="26"/>
        <v>46</v>
      </c>
      <c r="H50" s="46" t="s">
        <v>17</v>
      </c>
      <c r="I50" s="44">
        <v>2</v>
      </c>
      <c r="J50" s="47">
        <f t="shared" si="28"/>
        <v>5</v>
      </c>
      <c r="K50" s="48">
        <f t="shared" si="20"/>
        <v>5</v>
      </c>
      <c r="L50" s="49" t="s">
        <v>60</v>
      </c>
      <c r="M50" s="50">
        <v>1</v>
      </c>
      <c r="N50" s="47">
        <f t="shared" si="15"/>
        <v>2.5</v>
      </c>
      <c r="O50" s="51">
        <f t="shared" si="21"/>
        <v>2.5</v>
      </c>
      <c r="P50" s="52"/>
      <c r="Q50" s="53"/>
      <c r="R50" s="54">
        <v>4</v>
      </c>
      <c r="S50" s="53">
        <v>13.5</v>
      </c>
      <c r="T50" s="54"/>
      <c r="U50" s="53"/>
      <c r="V50" s="54">
        <v>1</v>
      </c>
      <c r="W50" s="53">
        <v>1</v>
      </c>
      <c r="X50" s="54"/>
      <c r="Y50" s="53"/>
      <c r="Z50" s="54"/>
      <c r="AA50" s="53"/>
      <c r="AB50" s="54"/>
      <c r="AC50" s="53"/>
      <c r="AD50" s="54">
        <v>1</v>
      </c>
      <c r="AE50" s="53">
        <v>1.5</v>
      </c>
      <c r="AG50" s="26">
        <f>+SUMIF($H$5:$H50,"A",$J$5:$J50)+SUMIF($L$5:$L50,"A",$N$5:$N50)</f>
        <v>20</v>
      </c>
      <c r="AH50" s="26">
        <f>+SUMIF($H$5:$H50,"B",$J$5:$J50)+SUMIF($L$5:$L50,"B",$N$5:$N50)</f>
        <v>35</v>
      </c>
      <c r="AI50" s="26">
        <f>+SUMIF($H$5:$H50,"C",$J$5:$J50)+SUMIF($L$5:$L50,"C",$N$5:$N50)</f>
        <v>27.5</v>
      </c>
      <c r="AJ50" s="26">
        <f>+SUMIF($H$5:$H50,"D",$J$5:$J50)+SUMIF($L$5:$L50,"D",$N$5:$N50)</f>
        <v>20</v>
      </c>
      <c r="AK50" s="26">
        <f>+SUMIF($H$5:$H50,"E",$J$5:$J50)+SUMIF($L$5:$L50,"E",$N$5:$N50)</f>
        <v>17.5</v>
      </c>
      <c r="AL50" s="26">
        <f>+SUMIF($H$5:$H50,"F",$J$5:$J50)+SUMIF($L$5:$L50,"F",$N$5:$N50)</f>
        <v>17.5</v>
      </c>
      <c r="AM50" s="26">
        <f>+SUMIF($H$5:$H50,"G",$J$5:$J50)+SUMIF($L$5:$L50,"G",$N$5:$N50)</f>
        <v>12.5</v>
      </c>
      <c r="AN50" s="26">
        <f>+SUMIF($H$5:$H50,"J",$J$5:$J50)+SUMIF($L$5:$L50,"J",$N$5:$N50)</f>
        <v>55</v>
      </c>
      <c r="AO50" s="55">
        <f>+SUM(Q$5:Q50)</f>
        <v>71</v>
      </c>
      <c r="AP50" s="55">
        <f>+SUM(S$5:S50)</f>
        <v>125</v>
      </c>
      <c r="AQ50" s="55">
        <f>+SUM(U$5:U50)</f>
        <v>84.5</v>
      </c>
      <c r="AR50" s="55">
        <f>+SUM(W$5:W50)</f>
        <v>72.5</v>
      </c>
      <c r="AS50" s="55">
        <f>+SUM(Y$5:Y50)</f>
        <v>61</v>
      </c>
      <c r="AT50" s="55">
        <f>+SUM(AA$5:AA50)</f>
        <v>64</v>
      </c>
      <c r="AU50" s="56">
        <f>+SUM(AC$5:AC50)</f>
        <v>48</v>
      </c>
      <c r="AV50" s="56">
        <f>+SUM(AE$5:AE50)</f>
        <v>64.5</v>
      </c>
      <c r="AW50" s="57">
        <f>+IF(SUM(P50:AE50)&gt;0,SUM(BA$5:BA50),AX50-AX49+AW49)</f>
        <v>795.5</v>
      </c>
      <c r="AX50" s="74">
        <f t="shared" si="29"/>
        <v>724</v>
      </c>
      <c r="AZ50" s="4">
        <f t="shared" si="27"/>
        <v>12</v>
      </c>
      <c r="BA50" s="4">
        <f t="shared" si="22"/>
        <v>23.5</v>
      </c>
      <c r="BB50" t="s">
        <v>80</v>
      </c>
    </row>
    <row r="51" spans="1:54" ht="11.25">
      <c r="A51" t="str">
        <f ca="1" t="shared" si="17"/>
        <v>ﾚ</v>
      </c>
      <c r="B51">
        <f t="shared" si="18"/>
        <v>47</v>
      </c>
      <c r="C51" s="43">
        <f t="shared" si="23"/>
        <v>39951</v>
      </c>
      <c r="D51" s="44">
        <f t="shared" si="19"/>
        <v>5</v>
      </c>
      <c r="E51" s="44">
        <f t="shared" si="24"/>
        <v>3</v>
      </c>
      <c r="F51" s="44" t="str">
        <f t="shared" si="25"/>
        <v>5-3</v>
      </c>
      <c r="G51" s="45">
        <f t="shared" si="26"/>
        <v>47</v>
      </c>
      <c r="H51" s="46" t="s">
        <v>24</v>
      </c>
      <c r="I51" s="44">
        <v>2</v>
      </c>
      <c r="J51" s="47">
        <f t="shared" si="28"/>
        <v>5</v>
      </c>
      <c r="K51" s="48">
        <f t="shared" si="20"/>
        <v>5</v>
      </c>
      <c r="L51" s="49" t="s">
        <v>60</v>
      </c>
      <c r="M51" s="50">
        <v>1</v>
      </c>
      <c r="N51" s="47">
        <f t="shared" si="15"/>
        <v>2.5</v>
      </c>
      <c r="O51" s="51">
        <f t="shared" si="21"/>
        <v>2.5</v>
      </c>
      <c r="P51" s="52"/>
      <c r="Q51" s="53"/>
      <c r="R51" s="54">
        <v>1</v>
      </c>
      <c r="S51" s="53">
        <v>1</v>
      </c>
      <c r="T51" s="54"/>
      <c r="U51" s="53"/>
      <c r="V51" s="54">
        <v>3</v>
      </c>
      <c r="W51" s="53">
        <v>20.5</v>
      </c>
      <c r="X51" s="54"/>
      <c r="Y51" s="53"/>
      <c r="Z51" s="54"/>
      <c r="AA51" s="53"/>
      <c r="AB51" s="54"/>
      <c r="AC51" s="53"/>
      <c r="AD51" s="54">
        <v>2</v>
      </c>
      <c r="AE51" s="53">
        <v>2.5</v>
      </c>
      <c r="AG51" s="26">
        <f>+SUMIF($H$5:$H51,"A",$J$5:$J51)+SUMIF($L$5:$L51,"A",$N$5:$N51)</f>
        <v>20</v>
      </c>
      <c r="AH51" s="26">
        <f>+SUMIF($H$5:$H51,"B",$J$5:$J51)+SUMIF($L$5:$L51,"B",$N$5:$N51)</f>
        <v>35</v>
      </c>
      <c r="AI51" s="26">
        <f>+SUMIF($H$5:$H51,"C",$J$5:$J51)+SUMIF($L$5:$L51,"C",$N$5:$N51)</f>
        <v>27.5</v>
      </c>
      <c r="AJ51" s="26">
        <f>+SUMIF($H$5:$H51,"D",$J$5:$J51)+SUMIF($L$5:$L51,"D",$N$5:$N51)</f>
        <v>25</v>
      </c>
      <c r="AK51" s="26">
        <f>+SUMIF($H$5:$H51,"E",$J$5:$J51)+SUMIF($L$5:$L51,"E",$N$5:$N51)</f>
        <v>17.5</v>
      </c>
      <c r="AL51" s="26">
        <f>+SUMIF($H$5:$H51,"F",$J$5:$J51)+SUMIF($L$5:$L51,"F",$N$5:$N51)</f>
        <v>17.5</v>
      </c>
      <c r="AM51" s="26">
        <f>+SUMIF($H$5:$H51,"G",$J$5:$J51)+SUMIF($L$5:$L51,"G",$N$5:$N51)</f>
        <v>12.5</v>
      </c>
      <c r="AN51" s="26">
        <f>+SUMIF($H$5:$H51,"J",$J$5:$J51)+SUMIF($L$5:$L51,"J",$N$5:$N51)</f>
        <v>57.5</v>
      </c>
      <c r="AO51" s="55">
        <f>+SUM(Q$5:Q51)</f>
        <v>71</v>
      </c>
      <c r="AP51" s="55">
        <f>+SUM(S$5:S51)</f>
        <v>126</v>
      </c>
      <c r="AQ51" s="55">
        <f>+SUM(U$5:U51)</f>
        <v>84.5</v>
      </c>
      <c r="AR51" s="55">
        <f>+SUM(W$5:W51)</f>
        <v>93</v>
      </c>
      <c r="AS51" s="55">
        <f>+SUM(Y$5:Y51)</f>
        <v>61</v>
      </c>
      <c r="AT51" s="55">
        <f>+SUM(AA$5:AA51)</f>
        <v>64</v>
      </c>
      <c r="AU51" s="56">
        <f>+SUM(AC$5:AC51)</f>
        <v>48</v>
      </c>
      <c r="AV51" s="56">
        <f>+SUM(AE$5:AE51)</f>
        <v>67</v>
      </c>
      <c r="AW51" s="57">
        <f>+IF(SUM(P51:AE51)&gt;0,SUM(BA$5:BA51),AX51-AX50+AW50)</f>
        <v>827</v>
      </c>
      <c r="AX51" s="74">
        <f t="shared" si="29"/>
        <v>736</v>
      </c>
      <c r="AZ51" s="4">
        <f t="shared" si="27"/>
        <v>12</v>
      </c>
      <c r="BA51" s="4">
        <f t="shared" si="22"/>
        <v>31.5</v>
      </c>
      <c r="BB51" t="s">
        <v>81</v>
      </c>
    </row>
    <row r="52" spans="1:54" ht="11.25">
      <c r="A52" t="str">
        <f ca="1" t="shared" si="17"/>
        <v>ﾚ</v>
      </c>
      <c r="B52">
        <f t="shared" si="18"/>
        <v>48</v>
      </c>
      <c r="C52" s="43">
        <f t="shared" si="23"/>
        <v>39958</v>
      </c>
      <c r="D52" s="44">
        <f t="shared" si="19"/>
        <v>5</v>
      </c>
      <c r="E52" s="44">
        <f t="shared" si="24"/>
        <v>4</v>
      </c>
      <c r="F52" s="44" t="str">
        <f t="shared" si="25"/>
        <v>5-4</v>
      </c>
      <c r="G52" s="45">
        <f t="shared" si="26"/>
        <v>48</v>
      </c>
      <c r="H52" s="46" t="s">
        <v>5</v>
      </c>
      <c r="I52" s="44">
        <v>2</v>
      </c>
      <c r="J52" s="47">
        <f t="shared" si="28"/>
        <v>5</v>
      </c>
      <c r="K52" s="48">
        <f t="shared" si="20"/>
        <v>5</v>
      </c>
      <c r="L52" s="49" t="s">
        <v>60</v>
      </c>
      <c r="M52" s="50">
        <v>1</v>
      </c>
      <c r="N52" s="47">
        <f t="shared" si="15"/>
        <v>2.5</v>
      </c>
      <c r="O52" s="51">
        <f t="shared" si="21"/>
        <v>2.5</v>
      </c>
      <c r="P52" s="52">
        <v>5</v>
      </c>
      <c r="Q52" s="53">
        <v>19</v>
      </c>
      <c r="R52" s="54">
        <v>2</v>
      </c>
      <c r="S52" s="53">
        <v>3</v>
      </c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>
        <v>2</v>
      </c>
      <c r="AE52" s="53">
        <v>4</v>
      </c>
      <c r="AG52" s="26">
        <f>+SUMIF($H$5:$H52,"A",$J$5:$J52)+SUMIF($L$5:$L52,"A",$N$5:$N52)</f>
        <v>25</v>
      </c>
      <c r="AH52" s="26">
        <f>+SUMIF($H$5:$H52,"B",$J$5:$J52)+SUMIF($L$5:$L52,"B",$N$5:$N52)</f>
        <v>35</v>
      </c>
      <c r="AI52" s="26">
        <f>+SUMIF($H$5:$H52,"C",$J$5:$J52)+SUMIF($L$5:$L52,"C",$N$5:$N52)</f>
        <v>27.5</v>
      </c>
      <c r="AJ52" s="26">
        <f>+SUMIF($H$5:$H52,"D",$J$5:$J52)+SUMIF($L$5:$L52,"D",$N$5:$N52)</f>
        <v>25</v>
      </c>
      <c r="AK52" s="26">
        <f>+SUMIF($H$5:$H52,"E",$J$5:$J52)+SUMIF($L$5:$L52,"E",$N$5:$N52)</f>
        <v>17.5</v>
      </c>
      <c r="AL52" s="26">
        <f>+SUMIF($H$5:$H52,"F",$J$5:$J52)+SUMIF($L$5:$L52,"F",$N$5:$N52)</f>
        <v>17.5</v>
      </c>
      <c r="AM52" s="26">
        <f>+SUMIF($H$5:$H52,"G",$J$5:$J52)+SUMIF($L$5:$L52,"G",$N$5:$N52)</f>
        <v>12.5</v>
      </c>
      <c r="AN52" s="26">
        <f>+SUMIF($H$5:$H52,"J",$J$5:$J52)+SUMIF($L$5:$L52,"J",$N$5:$N52)</f>
        <v>60</v>
      </c>
      <c r="AO52" s="55">
        <f>+SUM(Q$5:Q52)</f>
        <v>90</v>
      </c>
      <c r="AP52" s="55">
        <f>+SUM(S$5:S52)</f>
        <v>129</v>
      </c>
      <c r="AQ52" s="55">
        <f>+SUM(U$5:U52)</f>
        <v>84.5</v>
      </c>
      <c r="AR52" s="55">
        <f>+SUM(W$5:W52)</f>
        <v>93</v>
      </c>
      <c r="AS52" s="55">
        <f>+SUM(Y$5:Y52)</f>
        <v>61</v>
      </c>
      <c r="AT52" s="55">
        <f>+SUM(AA$5:AA52)</f>
        <v>64</v>
      </c>
      <c r="AU52" s="56">
        <f>+SUM(AC$5:AC52)</f>
        <v>48</v>
      </c>
      <c r="AV52" s="56">
        <f>+SUM(AE$5:AE52)</f>
        <v>71</v>
      </c>
      <c r="AW52" s="57">
        <f>+IF(SUM(P52:AE52)&gt;0,SUM(BA$5:BA52),AX52-AX51+AW51)</f>
        <v>860.5</v>
      </c>
      <c r="AX52" s="74">
        <f t="shared" si="29"/>
        <v>748</v>
      </c>
      <c r="AZ52" s="4">
        <f t="shared" si="27"/>
        <v>12</v>
      </c>
      <c r="BA52" s="4">
        <f t="shared" si="22"/>
        <v>33.5</v>
      </c>
      <c r="BB52" t="s">
        <v>82</v>
      </c>
    </row>
    <row r="53" spans="1:54" ht="11.25">
      <c r="A53" t="str">
        <f ca="1" t="shared" si="17"/>
        <v>ﾚ</v>
      </c>
      <c r="B53">
        <f t="shared" si="18"/>
        <v>49</v>
      </c>
      <c r="C53" s="43">
        <f t="shared" si="23"/>
        <v>39965</v>
      </c>
      <c r="D53" s="44">
        <f t="shared" si="19"/>
        <v>6</v>
      </c>
      <c r="E53" s="44">
        <f t="shared" si="24"/>
        <v>1</v>
      </c>
      <c r="F53" s="44" t="str">
        <f t="shared" si="25"/>
        <v>6-1</v>
      </c>
      <c r="G53" s="45">
        <f t="shared" si="26"/>
        <v>49</v>
      </c>
      <c r="H53" s="46" t="s">
        <v>54</v>
      </c>
      <c r="I53" s="44">
        <v>2</v>
      </c>
      <c r="J53" s="47">
        <f t="shared" si="28"/>
        <v>5</v>
      </c>
      <c r="K53" s="48">
        <f t="shared" si="20"/>
        <v>5</v>
      </c>
      <c r="L53" s="49" t="s">
        <v>60</v>
      </c>
      <c r="M53" s="50">
        <v>1</v>
      </c>
      <c r="N53" s="47">
        <f t="shared" si="15"/>
        <v>2.5</v>
      </c>
      <c r="O53" s="51">
        <f t="shared" si="21"/>
        <v>2.5</v>
      </c>
      <c r="P53" s="52"/>
      <c r="Q53" s="53"/>
      <c r="R53" s="54">
        <v>1</v>
      </c>
      <c r="S53" s="53">
        <v>1</v>
      </c>
      <c r="T53" s="54"/>
      <c r="U53" s="53"/>
      <c r="V53" s="54"/>
      <c r="W53" s="53"/>
      <c r="X53" s="54"/>
      <c r="Y53" s="53"/>
      <c r="Z53" s="54">
        <v>5</v>
      </c>
      <c r="AA53" s="53">
        <v>17.5</v>
      </c>
      <c r="AB53" s="54"/>
      <c r="AC53" s="53"/>
      <c r="AD53" s="54">
        <v>4</v>
      </c>
      <c r="AE53" s="53">
        <v>6</v>
      </c>
      <c r="AG53" s="26">
        <f>+SUMIF($H$5:$H53,"A",$J$5:$J53)+SUMIF($L$5:$L53,"A",$N$5:$N53)</f>
        <v>25</v>
      </c>
      <c r="AH53" s="26">
        <f>+SUMIF($H$5:$H53,"B",$J$5:$J53)+SUMIF($L$5:$L53,"B",$N$5:$N53)</f>
        <v>35</v>
      </c>
      <c r="AI53" s="26">
        <f>+SUMIF($H$5:$H53,"C",$J$5:$J53)+SUMIF($L$5:$L53,"C",$N$5:$N53)</f>
        <v>27.5</v>
      </c>
      <c r="AJ53" s="26">
        <f>+SUMIF($H$5:$H53,"D",$J$5:$J53)+SUMIF($L$5:$L53,"D",$N$5:$N53)</f>
        <v>25</v>
      </c>
      <c r="AK53" s="26">
        <f>+SUMIF($H$5:$H53,"E",$J$5:$J53)+SUMIF($L$5:$L53,"E",$N$5:$N53)</f>
        <v>17.5</v>
      </c>
      <c r="AL53" s="26">
        <f>+SUMIF($H$5:$H53,"F",$J$5:$J53)+SUMIF($L$5:$L53,"F",$N$5:$N53)</f>
        <v>22.5</v>
      </c>
      <c r="AM53" s="26">
        <f>+SUMIF($H$5:$H53,"G",$J$5:$J53)+SUMIF($L$5:$L53,"G",$N$5:$N53)</f>
        <v>12.5</v>
      </c>
      <c r="AN53" s="26">
        <f>+SUMIF($H$5:$H53,"J",$J$5:$J53)+SUMIF($L$5:$L53,"J",$N$5:$N53)</f>
        <v>62.5</v>
      </c>
      <c r="AO53" s="55">
        <f>+SUM(Q$5:Q53)</f>
        <v>90</v>
      </c>
      <c r="AP53" s="55">
        <f>+SUM(S$5:S53)</f>
        <v>130</v>
      </c>
      <c r="AQ53" s="55">
        <f>+SUM(U$5:U53)</f>
        <v>84.5</v>
      </c>
      <c r="AR53" s="55">
        <f>+SUM(W$5:W53)</f>
        <v>93</v>
      </c>
      <c r="AS53" s="55">
        <f>+SUM(Y$5:Y53)</f>
        <v>61</v>
      </c>
      <c r="AT53" s="55">
        <f>+SUM(AA$5:AA53)</f>
        <v>81.5</v>
      </c>
      <c r="AU53" s="56">
        <f>+SUM(AC$5:AC53)</f>
        <v>48</v>
      </c>
      <c r="AV53" s="56">
        <f>+SUM(AE$5:AE53)</f>
        <v>77</v>
      </c>
      <c r="AW53" s="57">
        <f>+IF(SUM(P53:AE53)&gt;0,SUM(BA$5:BA53),AX53-AX52+AW52)</f>
        <v>892.5</v>
      </c>
      <c r="AX53" s="74">
        <f t="shared" si="29"/>
        <v>760</v>
      </c>
      <c r="AZ53" s="4">
        <f t="shared" si="27"/>
        <v>12</v>
      </c>
      <c r="BA53" s="4">
        <f t="shared" si="22"/>
        <v>32</v>
      </c>
      <c r="BB53" t="s">
        <v>83</v>
      </c>
    </row>
    <row r="54" spans="1:54" ht="11.25">
      <c r="A54" t="str">
        <f ca="1" t="shared" si="17"/>
        <v>ﾚ</v>
      </c>
      <c r="B54">
        <f t="shared" si="18"/>
        <v>50</v>
      </c>
      <c r="C54" s="43">
        <f t="shared" si="23"/>
        <v>39972</v>
      </c>
      <c r="D54" s="44">
        <f t="shared" si="19"/>
        <v>6</v>
      </c>
      <c r="E54" s="44">
        <f t="shared" si="24"/>
        <v>2</v>
      </c>
      <c r="F54" s="44" t="str">
        <f t="shared" si="25"/>
        <v>6-2</v>
      </c>
      <c r="G54" s="45">
        <f t="shared" si="26"/>
        <v>50</v>
      </c>
      <c r="H54" s="46" t="s">
        <v>51</v>
      </c>
      <c r="I54" s="44">
        <v>2</v>
      </c>
      <c r="J54" s="47">
        <f t="shared" si="28"/>
        <v>5</v>
      </c>
      <c r="K54" s="48">
        <f t="shared" si="20"/>
        <v>5</v>
      </c>
      <c r="L54" s="49" t="s">
        <v>60</v>
      </c>
      <c r="M54" s="50">
        <v>2</v>
      </c>
      <c r="N54" s="47">
        <f t="shared" si="15"/>
        <v>5</v>
      </c>
      <c r="O54" s="51">
        <f t="shared" si="21"/>
        <v>5</v>
      </c>
      <c r="P54" s="52"/>
      <c r="Q54" s="53"/>
      <c r="R54" s="54">
        <v>3</v>
      </c>
      <c r="S54" s="53">
        <v>3.5</v>
      </c>
      <c r="T54" s="54"/>
      <c r="U54" s="53"/>
      <c r="V54" s="54"/>
      <c r="W54" s="53"/>
      <c r="X54" s="54">
        <v>7</v>
      </c>
      <c r="Y54" s="53">
        <v>26</v>
      </c>
      <c r="Z54" s="54"/>
      <c r="AA54" s="53"/>
      <c r="AB54" s="54"/>
      <c r="AC54" s="53"/>
      <c r="AD54" s="54">
        <v>3</v>
      </c>
      <c r="AE54" s="53">
        <v>3</v>
      </c>
      <c r="AG54" s="26">
        <f>+SUMIF($H$5:$H54,"A",$J$5:$J54)+SUMIF($L$5:$L54,"A",$N$5:$N54)</f>
        <v>25</v>
      </c>
      <c r="AH54" s="26">
        <f>+SUMIF($H$5:$H54,"B",$J$5:$J54)+SUMIF($L$5:$L54,"B",$N$5:$N54)</f>
        <v>35</v>
      </c>
      <c r="AI54" s="26">
        <f>+SUMIF($H$5:$H54,"C",$J$5:$J54)+SUMIF($L$5:$L54,"C",$N$5:$N54)</f>
        <v>27.5</v>
      </c>
      <c r="AJ54" s="26">
        <f>+SUMIF($H$5:$H54,"D",$J$5:$J54)+SUMIF($L$5:$L54,"D",$N$5:$N54)</f>
        <v>25</v>
      </c>
      <c r="AK54" s="26">
        <f>+SUMIF($H$5:$H54,"E",$J$5:$J54)+SUMIF($L$5:$L54,"E",$N$5:$N54)</f>
        <v>22.5</v>
      </c>
      <c r="AL54" s="26">
        <f>+SUMIF($H$5:$H54,"F",$J$5:$J54)+SUMIF($L$5:$L54,"F",$N$5:$N54)</f>
        <v>22.5</v>
      </c>
      <c r="AM54" s="26">
        <f>+SUMIF($H$5:$H54,"G",$J$5:$J54)+SUMIF($L$5:$L54,"G",$N$5:$N54)</f>
        <v>12.5</v>
      </c>
      <c r="AN54" s="26">
        <f>+SUMIF($H$5:$H54,"J",$J$5:$J54)+SUMIF($L$5:$L54,"J",$N$5:$N54)</f>
        <v>67.5</v>
      </c>
      <c r="AO54" s="55">
        <f>+SUM(Q$5:Q54)</f>
        <v>90</v>
      </c>
      <c r="AP54" s="55">
        <f>+SUM(S$5:S54)</f>
        <v>133.5</v>
      </c>
      <c r="AQ54" s="55">
        <f>+SUM(U$5:U54)</f>
        <v>84.5</v>
      </c>
      <c r="AR54" s="55">
        <f>+SUM(W$5:W54)</f>
        <v>93</v>
      </c>
      <c r="AS54" s="55">
        <f>+SUM(Y$5:Y54)</f>
        <v>87</v>
      </c>
      <c r="AT54" s="55">
        <f>+SUM(AA$5:AA54)</f>
        <v>81.5</v>
      </c>
      <c r="AU54" s="56">
        <f>+SUM(AC$5:AC54)</f>
        <v>48</v>
      </c>
      <c r="AV54" s="56">
        <f>+SUM(AE$5:AE54)</f>
        <v>80</v>
      </c>
      <c r="AW54" s="57">
        <f>+IF(SUM(P54:AE54)&gt;0,SUM(BA$5:BA54),AX54-AX53+AW53)</f>
        <v>935</v>
      </c>
      <c r="AX54" s="74">
        <f t="shared" si="29"/>
        <v>772</v>
      </c>
      <c r="AZ54" s="4">
        <f t="shared" si="27"/>
        <v>12</v>
      </c>
      <c r="BA54" s="4">
        <f t="shared" si="22"/>
        <v>42.5</v>
      </c>
      <c r="BB54" t="s">
        <v>84</v>
      </c>
    </row>
    <row r="55" spans="1:54" ht="11.25">
      <c r="A55" t="str">
        <f ca="1" t="shared" si="17"/>
        <v>ﾚ</v>
      </c>
      <c r="B55">
        <f t="shared" si="18"/>
        <v>51</v>
      </c>
      <c r="C55" s="43">
        <f t="shared" si="23"/>
        <v>39979</v>
      </c>
      <c r="D55" s="44">
        <f t="shared" si="19"/>
        <v>6</v>
      </c>
      <c r="E55" s="44">
        <f t="shared" si="24"/>
        <v>3</v>
      </c>
      <c r="F55" s="44" t="str">
        <f t="shared" si="25"/>
        <v>6-3</v>
      </c>
      <c r="G55" s="45">
        <f t="shared" si="26"/>
        <v>51</v>
      </c>
      <c r="H55" s="46" t="s">
        <v>57</v>
      </c>
      <c r="I55" s="44">
        <v>2</v>
      </c>
      <c r="J55" s="47">
        <f t="shared" si="28"/>
        <v>5</v>
      </c>
      <c r="K55" s="48">
        <f t="shared" si="20"/>
        <v>5</v>
      </c>
      <c r="L55" s="49" t="s">
        <v>60</v>
      </c>
      <c r="M55" s="50">
        <v>2</v>
      </c>
      <c r="N55" s="47">
        <f t="shared" si="15"/>
        <v>5</v>
      </c>
      <c r="O55" s="51">
        <f t="shared" si="21"/>
        <v>5</v>
      </c>
      <c r="P55" s="52">
        <v>1</v>
      </c>
      <c r="Q55" s="53">
        <v>7</v>
      </c>
      <c r="R55" s="54">
        <v>2</v>
      </c>
      <c r="S55" s="53">
        <v>3</v>
      </c>
      <c r="T55" s="54">
        <v>1</v>
      </c>
      <c r="U55" s="53">
        <v>2</v>
      </c>
      <c r="V55" s="54"/>
      <c r="W55" s="53"/>
      <c r="X55" s="54"/>
      <c r="Y55" s="53"/>
      <c r="Z55" s="54"/>
      <c r="AA55" s="53"/>
      <c r="AB55" s="54">
        <v>7</v>
      </c>
      <c r="AC55" s="53">
        <v>13.5</v>
      </c>
      <c r="AD55" s="54">
        <v>1</v>
      </c>
      <c r="AE55" s="53">
        <v>1</v>
      </c>
      <c r="AG55" s="26">
        <f>+SUMIF($H$5:$H55,"A",$J$5:$J55)+SUMIF($L$5:$L55,"A",$N$5:$N55)</f>
        <v>25</v>
      </c>
      <c r="AH55" s="26">
        <f>+SUMIF($H$5:$H55,"B",$J$5:$J55)+SUMIF($L$5:$L55,"B",$N$5:$N55)</f>
        <v>35</v>
      </c>
      <c r="AI55" s="26">
        <f>+SUMIF($H$5:$H55,"C",$J$5:$J55)+SUMIF($L$5:$L55,"C",$N$5:$N55)</f>
        <v>27.5</v>
      </c>
      <c r="AJ55" s="26">
        <f>+SUMIF($H$5:$H55,"D",$J$5:$J55)+SUMIF($L$5:$L55,"D",$N$5:$N55)</f>
        <v>25</v>
      </c>
      <c r="AK55" s="26">
        <f>+SUMIF($H$5:$H55,"E",$J$5:$J55)+SUMIF($L$5:$L55,"E",$N$5:$N55)</f>
        <v>22.5</v>
      </c>
      <c r="AL55" s="26">
        <f>+SUMIF($H$5:$H55,"F",$J$5:$J55)+SUMIF($L$5:$L55,"F",$N$5:$N55)</f>
        <v>22.5</v>
      </c>
      <c r="AM55" s="26">
        <f>+SUMIF($H$5:$H55,"G",$J$5:$J55)+SUMIF($L$5:$L55,"G",$N$5:$N55)</f>
        <v>17.5</v>
      </c>
      <c r="AN55" s="26">
        <f>+SUMIF($H$5:$H55,"J",$J$5:$J55)+SUMIF($L$5:$L55,"J",$N$5:$N55)</f>
        <v>72.5</v>
      </c>
      <c r="AO55" s="55">
        <f>+SUM(Q$5:Q55)</f>
        <v>97</v>
      </c>
      <c r="AP55" s="55">
        <f>+SUM(S$5:S55)</f>
        <v>136.5</v>
      </c>
      <c r="AQ55" s="55">
        <f>+SUM(U$5:U55)</f>
        <v>86.5</v>
      </c>
      <c r="AR55" s="55">
        <f>+SUM(W$5:W55)</f>
        <v>93</v>
      </c>
      <c r="AS55" s="55">
        <f>+SUM(Y$5:Y55)</f>
        <v>87</v>
      </c>
      <c r="AT55" s="55">
        <f>+SUM(AA$5:AA55)</f>
        <v>81.5</v>
      </c>
      <c r="AU55" s="56">
        <f>+SUM(AC$5:AC55)</f>
        <v>61.5</v>
      </c>
      <c r="AV55" s="56">
        <f>+SUM(AE$5:AE55)</f>
        <v>81</v>
      </c>
      <c r="AW55" s="57">
        <f>+IF(SUM(P55:AE55)&gt;0,SUM(BA$5:BA55),AX55-AX54+AW54)</f>
        <v>971.5</v>
      </c>
      <c r="AX55" s="74">
        <f t="shared" si="29"/>
        <v>784</v>
      </c>
      <c r="AZ55" s="4">
        <f t="shared" si="27"/>
        <v>12</v>
      </c>
      <c r="BA55" s="4">
        <f t="shared" si="22"/>
        <v>36.5</v>
      </c>
      <c r="BB55" t="s">
        <v>85</v>
      </c>
    </row>
    <row r="56" spans="1:54" ht="11.25">
      <c r="A56" t="str">
        <f ca="1" t="shared" si="17"/>
        <v>ﾚ</v>
      </c>
      <c r="B56">
        <f t="shared" si="18"/>
        <v>52</v>
      </c>
      <c r="C56" s="43">
        <f t="shared" si="23"/>
        <v>39986</v>
      </c>
      <c r="D56" s="44">
        <f t="shared" si="19"/>
        <v>6</v>
      </c>
      <c r="E56" s="44">
        <f t="shared" si="24"/>
        <v>4</v>
      </c>
      <c r="F56" s="44" t="str">
        <f t="shared" si="25"/>
        <v>6-4</v>
      </c>
      <c r="G56" s="45">
        <f t="shared" si="26"/>
        <v>52</v>
      </c>
      <c r="H56" s="75" t="s">
        <v>86</v>
      </c>
      <c r="I56" s="44"/>
      <c r="J56" s="47">
        <f t="shared" si="28"/>
        <v>0</v>
      </c>
      <c r="K56" s="48">
        <f t="shared" si="20"/>
        <v>0</v>
      </c>
      <c r="L56" s="49"/>
      <c r="M56" s="50"/>
      <c r="N56" s="47">
        <f t="shared" si="15"/>
        <v>0</v>
      </c>
      <c r="O56" s="51">
        <f t="shared" si="21"/>
        <v>0</v>
      </c>
      <c r="P56" s="52">
        <v>2</v>
      </c>
      <c r="Q56" s="53">
        <v>4</v>
      </c>
      <c r="R56" s="54">
        <v>3</v>
      </c>
      <c r="S56" s="76">
        <v>3.5</v>
      </c>
      <c r="T56" s="77">
        <v>3</v>
      </c>
      <c r="U56" s="53">
        <v>5</v>
      </c>
      <c r="V56" s="54">
        <v>4</v>
      </c>
      <c r="W56" s="53">
        <v>10.5</v>
      </c>
      <c r="X56" s="54">
        <v>1</v>
      </c>
      <c r="Y56" s="53">
        <v>2</v>
      </c>
      <c r="Z56" s="54">
        <v>2</v>
      </c>
      <c r="AA56" s="53">
        <v>5.5</v>
      </c>
      <c r="AB56" s="54">
        <v>1</v>
      </c>
      <c r="AC56" s="53">
        <v>2</v>
      </c>
      <c r="AD56" s="54"/>
      <c r="AE56" s="53"/>
      <c r="AG56" s="26">
        <f>+SUMIF($H$5:$H56,"A",$J$5:$J56)+SUMIF($L$5:$L56,"A",$N$5:$N56)</f>
        <v>25</v>
      </c>
      <c r="AH56" s="26">
        <f>+SUMIF($H$5:$H56,"B",$J$5:$J56)+SUMIF($L$5:$L56,"B",$N$5:$N56)</f>
        <v>35</v>
      </c>
      <c r="AI56" s="26">
        <f>+SUMIF($H$5:$H56,"C",$J$5:$J56)+SUMIF($L$5:$L56,"C",$N$5:$N56)</f>
        <v>27.5</v>
      </c>
      <c r="AJ56" s="26">
        <f>+SUMIF($H$5:$H56,"D",$J$5:$J56)+SUMIF($L$5:$L56,"D",$N$5:$N56)</f>
        <v>25</v>
      </c>
      <c r="AK56" s="26">
        <f>+SUMIF($H$5:$H56,"E",$J$5:$J56)+SUMIF($L$5:$L56,"E",$N$5:$N56)</f>
        <v>22.5</v>
      </c>
      <c r="AL56" s="26">
        <f>+SUMIF($H$5:$H56,"F",$J$5:$J56)+SUMIF($L$5:$L56,"F",$N$5:$N56)</f>
        <v>22.5</v>
      </c>
      <c r="AM56" s="26">
        <f>+SUMIF($H$5:$H56,"G",$J$5:$J56)+SUMIF($L$5:$L56,"G",$N$5:$N56)</f>
        <v>17.5</v>
      </c>
      <c r="AN56" s="26">
        <f>+SUMIF($H$5:$H56,"J",$J$5:$J56)+SUMIF($L$5:$L56,"J",$N$5:$N56)</f>
        <v>72.5</v>
      </c>
      <c r="AO56" s="55">
        <f>+SUM(Q$5:Q56)</f>
        <v>101</v>
      </c>
      <c r="AP56" s="55">
        <f>+SUM(S$5:S56)</f>
        <v>140</v>
      </c>
      <c r="AQ56" s="55">
        <f>+SUM(U$5:U56)</f>
        <v>91.5</v>
      </c>
      <c r="AR56" s="55">
        <f>+SUM(W$5:W56)</f>
        <v>103.5</v>
      </c>
      <c r="AS56" s="55">
        <f>+SUM(Y$5:Y56)</f>
        <v>89</v>
      </c>
      <c r="AT56" s="55">
        <f>+SUM(AA$5:AA56)</f>
        <v>87</v>
      </c>
      <c r="AU56" s="56">
        <f>+SUM(AC$5:AC56)</f>
        <v>63.5</v>
      </c>
      <c r="AV56" s="56">
        <f>+SUM(AE$5:AE56)</f>
        <v>81</v>
      </c>
      <c r="AW56" s="60">
        <f>+IF(SUM(P56:AE56)&gt;0,SUM(BA$5:BA56),AX56-AX55+AW55)</f>
        <v>1004</v>
      </c>
      <c r="AX56" s="74">
        <f t="shared" si="29"/>
        <v>796</v>
      </c>
      <c r="AZ56" s="4">
        <f t="shared" si="27"/>
        <v>12</v>
      </c>
      <c r="BA56" s="4">
        <f t="shared" si="22"/>
        <v>32.5</v>
      </c>
      <c r="BB56" t="s">
        <v>87</v>
      </c>
    </row>
    <row r="57" spans="1:54" ht="11.25">
      <c r="A57" t="str">
        <f ca="1" t="shared" si="17"/>
        <v>ﾚ</v>
      </c>
      <c r="B57">
        <f t="shared" si="18"/>
        <v>53</v>
      </c>
      <c r="C57" s="43">
        <f t="shared" si="23"/>
        <v>39993</v>
      </c>
      <c r="D57" s="44">
        <f t="shared" si="19"/>
        <v>6</v>
      </c>
      <c r="E57" s="44">
        <f t="shared" si="24"/>
        <v>5</v>
      </c>
      <c r="F57" s="44" t="str">
        <f t="shared" si="25"/>
        <v>6-5</v>
      </c>
      <c r="G57" s="45">
        <f t="shared" si="26"/>
        <v>53</v>
      </c>
      <c r="H57" s="46" t="s">
        <v>46</v>
      </c>
      <c r="I57" s="44">
        <v>1</v>
      </c>
      <c r="J57" s="47">
        <f t="shared" si="28"/>
        <v>2.5</v>
      </c>
      <c r="K57" s="48">
        <f t="shared" si="20"/>
        <v>2.5</v>
      </c>
      <c r="L57" s="49" t="s">
        <v>17</v>
      </c>
      <c r="M57" s="50">
        <v>1</v>
      </c>
      <c r="N57" s="47">
        <f t="shared" si="15"/>
        <v>2.5</v>
      </c>
      <c r="O57" s="51">
        <f t="shared" si="21"/>
        <v>2.5</v>
      </c>
      <c r="P57" s="52">
        <v>3</v>
      </c>
      <c r="Q57" s="53">
        <v>6.5</v>
      </c>
      <c r="R57" s="54">
        <v>2</v>
      </c>
      <c r="S57" s="53">
        <v>4.5</v>
      </c>
      <c r="T57" s="54">
        <v>5</v>
      </c>
      <c r="U57" s="53">
        <v>7.5</v>
      </c>
      <c r="V57" s="54">
        <v>4</v>
      </c>
      <c r="W57" s="53">
        <v>8.5</v>
      </c>
      <c r="X57" s="54">
        <v>2</v>
      </c>
      <c r="Y57" s="53">
        <v>6</v>
      </c>
      <c r="Z57" s="54">
        <v>2</v>
      </c>
      <c r="AA57" s="53">
        <v>1.5</v>
      </c>
      <c r="AB57" s="54">
        <v>1</v>
      </c>
      <c r="AC57" s="53">
        <v>3</v>
      </c>
      <c r="AD57" s="54"/>
      <c r="AE57" s="53"/>
      <c r="AG57" s="26">
        <f>+SUMIF($H$5:$H57,"A",$J$5:$J57)+SUMIF($L$5:$L57,"A",$N$5:$N57)</f>
        <v>25</v>
      </c>
      <c r="AH57" s="26">
        <f>+SUMIF($H$5:$H57,"B",$J$5:$J57)+SUMIF($L$5:$L57,"B",$N$5:$N57)</f>
        <v>37.5</v>
      </c>
      <c r="AI57" s="26">
        <f>+SUMIF($H$5:$H57,"C",$J$5:$J57)+SUMIF($L$5:$L57,"C",$N$5:$N57)</f>
        <v>30</v>
      </c>
      <c r="AJ57" s="26">
        <f>+SUMIF($H$5:$H57,"D",$J$5:$J57)+SUMIF($L$5:$L57,"D",$N$5:$N57)</f>
        <v>25</v>
      </c>
      <c r="AK57" s="26">
        <f>+SUMIF($H$5:$H57,"E",$J$5:$J57)+SUMIF($L$5:$L57,"E",$N$5:$N57)</f>
        <v>22.5</v>
      </c>
      <c r="AL57" s="26">
        <f>+SUMIF($H$5:$H57,"F",$J$5:$J57)+SUMIF($L$5:$L57,"F",$N$5:$N57)</f>
        <v>22.5</v>
      </c>
      <c r="AM57" s="26">
        <f>+SUMIF($H$5:$H57,"G",$J$5:$J57)+SUMIF($L$5:$L57,"G",$N$5:$N57)</f>
        <v>17.5</v>
      </c>
      <c r="AN57" s="26">
        <f>+SUMIF($H$5:$H57,"J",$J$5:$J57)+SUMIF($L$5:$L57,"J",$N$5:$N57)</f>
        <v>72.5</v>
      </c>
      <c r="AO57" s="55">
        <f>+SUM(Q$5:Q57)</f>
        <v>107.5</v>
      </c>
      <c r="AP57" s="55">
        <f>+SUM(S$5:S57)</f>
        <v>144.5</v>
      </c>
      <c r="AQ57" s="55">
        <f>+SUM(U$5:U57)</f>
        <v>99</v>
      </c>
      <c r="AR57" s="55">
        <f>+SUM(W$5:W57)</f>
        <v>112</v>
      </c>
      <c r="AS57" s="55">
        <f>+SUM(Y$5:Y57)</f>
        <v>95</v>
      </c>
      <c r="AT57" s="55">
        <f>+SUM(AA$5:AA57)</f>
        <v>88.5</v>
      </c>
      <c r="AU57" s="56">
        <f>+SUM(AC$5:AC57)</f>
        <v>66.5</v>
      </c>
      <c r="AV57" s="56">
        <f>+SUM(AE$5:AE57)</f>
        <v>81</v>
      </c>
      <c r="AW57" s="57">
        <f>+IF(SUM(P57:AE57)&gt;0,SUM(BA$5:BA57),AX57-AX56+AW56)</f>
        <v>1046.5</v>
      </c>
      <c r="AX57" s="74">
        <f t="shared" si="29"/>
        <v>808</v>
      </c>
      <c r="AZ57" s="4">
        <f t="shared" si="27"/>
        <v>12</v>
      </c>
      <c r="BA57" s="4">
        <f t="shared" si="22"/>
        <v>42.5</v>
      </c>
      <c r="BB57" t="s">
        <v>88</v>
      </c>
    </row>
    <row r="58" spans="1:54" ht="11.25">
      <c r="A58" t="str">
        <f ca="1" t="shared" si="17"/>
        <v>ﾚ</v>
      </c>
      <c r="B58">
        <f t="shared" si="18"/>
        <v>54</v>
      </c>
      <c r="C58" s="43">
        <f t="shared" si="23"/>
        <v>40000</v>
      </c>
      <c r="D58" s="44">
        <f t="shared" si="19"/>
        <v>7</v>
      </c>
      <c r="E58" s="44">
        <f t="shared" si="24"/>
        <v>1</v>
      </c>
      <c r="F58" s="44" t="str">
        <f t="shared" si="25"/>
        <v>7-1</v>
      </c>
      <c r="G58" s="45">
        <f t="shared" si="26"/>
        <v>54</v>
      </c>
      <c r="H58" s="46" t="s">
        <v>24</v>
      </c>
      <c r="I58" s="44">
        <v>1</v>
      </c>
      <c r="J58" s="47">
        <f t="shared" si="28"/>
        <v>2.5</v>
      </c>
      <c r="K58" s="48">
        <f t="shared" si="20"/>
        <v>2.5</v>
      </c>
      <c r="L58" s="49" t="s">
        <v>5</v>
      </c>
      <c r="M58" s="50">
        <v>1</v>
      </c>
      <c r="N58" s="47">
        <f t="shared" si="15"/>
        <v>2.5</v>
      </c>
      <c r="O58" s="51">
        <f t="shared" si="21"/>
        <v>2.5</v>
      </c>
      <c r="P58" s="52"/>
      <c r="Q58" s="53">
        <v>-2.5</v>
      </c>
      <c r="R58" s="54">
        <v>1</v>
      </c>
      <c r="S58" s="53">
        <v>1</v>
      </c>
      <c r="T58" s="54">
        <v>1</v>
      </c>
      <c r="U58" s="53">
        <v>1.5</v>
      </c>
      <c r="V58" s="54"/>
      <c r="W58" s="53">
        <v>-2.5</v>
      </c>
      <c r="X58" s="54">
        <v>3</v>
      </c>
      <c r="Y58" s="53">
        <v>10.5</v>
      </c>
      <c r="Z58" s="54">
        <v>5</v>
      </c>
      <c r="AA58" s="53">
        <v>6</v>
      </c>
      <c r="AB58" s="54">
        <v>2</v>
      </c>
      <c r="AC58" s="53">
        <v>2.5</v>
      </c>
      <c r="AD58" s="54"/>
      <c r="AE58" s="53">
        <v>6.5</v>
      </c>
      <c r="AG58" s="26">
        <f>+SUMIF($H$5:$H58,"A",$J$5:$J58)+SUMIF($L$5:$L58,"A",$N$5:$N58)</f>
        <v>27.5</v>
      </c>
      <c r="AH58" s="26">
        <f>+SUMIF($H$5:$H58,"B",$J$5:$J58)+SUMIF($L$5:$L58,"B",$N$5:$N58)</f>
        <v>37.5</v>
      </c>
      <c r="AI58" s="26">
        <f>+SUMIF($H$5:$H58,"C",$J$5:$J58)+SUMIF($L$5:$L58,"C",$N$5:$N58)</f>
        <v>30</v>
      </c>
      <c r="AJ58" s="26">
        <f>+SUMIF($H$5:$H58,"D",$J$5:$J58)+SUMIF($L$5:$L58,"D",$N$5:$N58)</f>
        <v>27.5</v>
      </c>
      <c r="AK58" s="26">
        <f>+SUMIF($H$5:$H58,"E",$J$5:$J58)+SUMIF($L$5:$L58,"E",$N$5:$N58)</f>
        <v>22.5</v>
      </c>
      <c r="AL58" s="26">
        <f>+SUMIF($H$5:$H58,"F",$J$5:$J58)+SUMIF($L$5:$L58,"F",$N$5:$N58)</f>
        <v>22.5</v>
      </c>
      <c r="AM58" s="26">
        <f>+SUMIF($H$5:$H58,"G",$J$5:$J58)+SUMIF($L$5:$L58,"G",$N$5:$N58)</f>
        <v>17.5</v>
      </c>
      <c r="AN58" s="26">
        <f>+SUMIF($H$5:$H58,"J",$J$5:$J58)+SUMIF($L$5:$L58,"J",$N$5:$N58)</f>
        <v>72.5</v>
      </c>
      <c r="AO58" s="55">
        <f>+SUM(Q$5:Q58)</f>
        <v>105</v>
      </c>
      <c r="AP58" s="55">
        <f>+SUM(S$5:S58)</f>
        <v>145.5</v>
      </c>
      <c r="AQ58" s="55">
        <f>+SUM(U$5:U58)</f>
        <v>100.5</v>
      </c>
      <c r="AR58" s="55">
        <f>+SUM(W$5:W58)</f>
        <v>109.5</v>
      </c>
      <c r="AS58" s="55">
        <f>+SUM(Y$5:Y58)</f>
        <v>105.5</v>
      </c>
      <c r="AT58" s="55">
        <f>+SUM(AA$5:AA58)</f>
        <v>94.5</v>
      </c>
      <c r="AU58" s="56">
        <f>+SUM(AC$5:AC58)</f>
        <v>69</v>
      </c>
      <c r="AV58" s="56">
        <f>+SUM(AE$5:AE58)</f>
        <v>87.5</v>
      </c>
      <c r="AW58" s="57">
        <f>+IF(SUM(P58:AE58)&gt;0,SUM(BA$5:BA58),AX58-AX57+AW57)</f>
        <v>1074.5</v>
      </c>
      <c r="AX58" s="74">
        <f t="shared" si="29"/>
        <v>820</v>
      </c>
      <c r="AZ58" s="4">
        <f t="shared" si="27"/>
        <v>12</v>
      </c>
      <c r="BA58" s="78">
        <f t="shared" si="22"/>
        <v>28</v>
      </c>
      <c r="BB58" t="s">
        <v>94</v>
      </c>
    </row>
    <row r="59" spans="1:54" ht="11.25">
      <c r="A59" t="str">
        <f ca="1" t="shared" si="17"/>
        <v>ﾚ</v>
      </c>
      <c r="B59">
        <f t="shared" si="18"/>
        <v>55</v>
      </c>
      <c r="C59" s="43">
        <f t="shared" si="23"/>
        <v>40007</v>
      </c>
      <c r="D59" s="44">
        <f t="shared" si="19"/>
        <v>7</v>
      </c>
      <c r="E59" s="44">
        <f t="shared" si="24"/>
        <v>2</v>
      </c>
      <c r="F59" s="44" t="str">
        <f t="shared" si="25"/>
        <v>7-2</v>
      </c>
      <c r="G59" s="45">
        <f t="shared" si="26"/>
        <v>55</v>
      </c>
      <c r="H59" s="46" t="s">
        <v>51</v>
      </c>
      <c r="I59" s="44">
        <v>1</v>
      </c>
      <c r="J59" s="47">
        <f t="shared" si="28"/>
        <v>2.5</v>
      </c>
      <c r="K59" s="48">
        <f t="shared" si="20"/>
        <v>2.5</v>
      </c>
      <c r="L59" s="49" t="s">
        <v>57</v>
      </c>
      <c r="M59" s="50">
        <v>1</v>
      </c>
      <c r="N59" s="47">
        <f t="shared" si="15"/>
        <v>2.5</v>
      </c>
      <c r="O59" s="51">
        <f t="shared" si="21"/>
        <v>2.5</v>
      </c>
      <c r="P59" s="52">
        <v>1</v>
      </c>
      <c r="Q59" s="53">
        <v>0.5</v>
      </c>
      <c r="R59" s="54">
        <v>1</v>
      </c>
      <c r="S59" s="53">
        <v>0.5</v>
      </c>
      <c r="T59" s="54">
        <v>1</v>
      </c>
      <c r="U59" s="53">
        <v>1.5</v>
      </c>
      <c r="V59" s="54">
        <v>1</v>
      </c>
      <c r="W59" s="53">
        <v>1</v>
      </c>
      <c r="X59" s="54">
        <v>0</v>
      </c>
      <c r="Y59" s="53">
        <v>-2.5</v>
      </c>
      <c r="Z59" s="54">
        <v>2</v>
      </c>
      <c r="AA59" s="53">
        <v>1.5</v>
      </c>
      <c r="AB59" s="54">
        <v>3</v>
      </c>
      <c r="AC59" s="53">
        <v>4.5</v>
      </c>
      <c r="AD59" s="54">
        <v>2</v>
      </c>
      <c r="AE59" s="53">
        <v>6</v>
      </c>
      <c r="AG59" s="26">
        <f>+SUMIF($H$5:$H59,"A",$J$5:$J59)+SUMIF($L$5:$L59,"A",$N$5:$N59)</f>
        <v>27.5</v>
      </c>
      <c r="AH59" s="26">
        <f>+SUMIF($H$5:$H59,"B",$J$5:$J59)+SUMIF($L$5:$L59,"B",$N$5:$N59)</f>
        <v>37.5</v>
      </c>
      <c r="AI59" s="26">
        <f>+SUMIF($H$5:$H59,"C",$J$5:$J59)+SUMIF($L$5:$L59,"C",$N$5:$N59)</f>
        <v>30</v>
      </c>
      <c r="AJ59" s="26">
        <f>+SUMIF($H$5:$H59,"D",$J$5:$J59)+SUMIF($L$5:$L59,"D",$N$5:$N59)</f>
        <v>27.5</v>
      </c>
      <c r="AK59" s="26">
        <f>+SUMIF($H$5:$H59,"E",$J$5:$J59)+SUMIF($L$5:$L59,"E",$N$5:$N59)</f>
        <v>25</v>
      </c>
      <c r="AL59" s="26">
        <f>+SUMIF($H$5:$H59,"F",$J$5:$J59)+SUMIF($L$5:$L59,"F",$N$5:$N59)</f>
        <v>22.5</v>
      </c>
      <c r="AM59" s="26">
        <f>+SUMIF($H$5:$H59,"G",$J$5:$J59)+SUMIF($L$5:$L59,"G",$N$5:$N59)</f>
        <v>20</v>
      </c>
      <c r="AN59" s="26">
        <f>+SUMIF($H$5:$H59,"J",$J$5:$J59)+SUMIF($L$5:$L59,"J",$N$5:$N59)</f>
        <v>72.5</v>
      </c>
      <c r="AO59" s="55">
        <f>+SUM(Q$5:Q59)</f>
        <v>105.5</v>
      </c>
      <c r="AP59" s="55">
        <f>+SUM(S$5:S59)</f>
        <v>146</v>
      </c>
      <c r="AQ59" s="55">
        <f>+SUM(U$5:U59)</f>
        <v>102</v>
      </c>
      <c r="AR59" s="55">
        <f>+SUM(W$5:W59)</f>
        <v>110.5</v>
      </c>
      <c r="AS59" s="55">
        <f>+SUM(Y$5:Y59)</f>
        <v>103</v>
      </c>
      <c r="AT59" s="55">
        <f>+SUM(AA$5:AA59)</f>
        <v>96</v>
      </c>
      <c r="AU59" s="56">
        <f>+SUM(AC$5:AC59)</f>
        <v>73.5</v>
      </c>
      <c r="AV59" s="56">
        <f>+SUM(AE$5:AE59)</f>
        <v>93.5</v>
      </c>
      <c r="AW59" s="57">
        <f>+IF(SUM(P59:AE59)&gt;0,SUM(BA$5:BA59),AX59-AX58+AW58)</f>
        <v>1092.5</v>
      </c>
      <c r="AX59" s="74">
        <f t="shared" si="29"/>
        <v>832</v>
      </c>
      <c r="AZ59" s="4">
        <f t="shared" si="27"/>
        <v>12</v>
      </c>
      <c r="BA59" s="78">
        <f t="shared" si="22"/>
        <v>18</v>
      </c>
      <c r="BB59" t="s">
        <v>95</v>
      </c>
    </row>
    <row r="60" spans="1:54" ht="11.25">
      <c r="A60" t="str">
        <f ca="1" t="shared" si="17"/>
        <v>ﾚ</v>
      </c>
      <c r="B60">
        <f t="shared" si="18"/>
        <v>56</v>
      </c>
      <c r="C60" s="43">
        <f t="shared" si="23"/>
        <v>40014</v>
      </c>
      <c r="D60" s="44">
        <f t="shared" si="19"/>
        <v>7</v>
      </c>
      <c r="E60" s="44">
        <f t="shared" si="24"/>
        <v>3</v>
      </c>
      <c r="F60" s="44" t="str">
        <f t="shared" si="25"/>
        <v>7-3</v>
      </c>
      <c r="G60" s="45">
        <f t="shared" si="26"/>
        <v>56</v>
      </c>
      <c r="H60" s="46"/>
      <c r="I60" s="44"/>
      <c r="J60" s="47">
        <f t="shared" si="28"/>
        <v>0</v>
      </c>
      <c r="K60" s="48">
        <f t="shared" si="20"/>
        <v>0</v>
      </c>
      <c r="L60" s="49"/>
      <c r="M60" s="50"/>
      <c r="N60" s="47"/>
      <c r="O60" s="51">
        <f t="shared" si="21"/>
        <v>0</v>
      </c>
      <c r="P60" s="52">
        <v>2</v>
      </c>
      <c r="Q60" s="53">
        <v>5</v>
      </c>
      <c r="R60" s="54">
        <v>2</v>
      </c>
      <c r="S60" s="53">
        <v>3</v>
      </c>
      <c r="T60" s="54">
        <v>4</v>
      </c>
      <c r="U60" s="53">
        <v>5</v>
      </c>
      <c r="V60" s="54">
        <v>3</v>
      </c>
      <c r="W60" s="53">
        <v>1.5</v>
      </c>
      <c r="X60" s="54">
        <v>3</v>
      </c>
      <c r="Y60" s="53">
        <v>5</v>
      </c>
      <c r="Z60" s="54">
        <v>3</v>
      </c>
      <c r="AA60" s="53">
        <v>4.5</v>
      </c>
      <c r="AB60" s="54">
        <v>2</v>
      </c>
      <c r="AC60" s="53">
        <v>1</v>
      </c>
      <c r="AD60" s="54">
        <v>1</v>
      </c>
      <c r="AE60" s="53">
        <v>0.5</v>
      </c>
      <c r="AG60" s="26">
        <f>+SUMIF($H$5:$H60,"A",$J$5:$J60)+SUMIF($L$5:$L60,"A",$N$5:$N60)</f>
        <v>27.5</v>
      </c>
      <c r="AH60" s="26">
        <f>+SUMIF($H$5:$H60,"B",$J$5:$J60)+SUMIF($L$5:$L60,"B",$N$5:$N60)</f>
        <v>37.5</v>
      </c>
      <c r="AI60" s="26">
        <f>+SUMIF($H$5:$H60,"C",$J$5:$J60)+SUMIF($L$5:$L60,"C",$N$5:$N60)</f>
        <v>30</v>
      </c>
      <c r="AJ60" s="26">
        <f>+SUMIF($H$5:$H60,"D",$J$5:$J60)+SUMIF($L$5:$L60,"D",$N$5:$N60)</f>
        <v>27.5</v>
      </c>
      <c r="AK60" s="26">
        <f>+SUMIF($H$5:$H60,"E",$J$5:$J60)+SUMIF($L$5:$L60,"E",$N$5:$N60)</f>
        <v>25</v>
      </c>
      <c r="AL60" s="26">
        <f>+SUMIF($H$5:$H60,"F",$J$5:$J60)+SUMIF($L$5:$L60,"F",$N$5:$N60)</f>
        <v>22.5</v>
      </c>
      <c r="AM60" s="26">
        <f>+SUMIF($H$5:$H60,"G",$J$5:$J60)+SUMIF($L$5:$L60,"G",$N$5:$N60)</f>
        <v>20</v>
      </c>
      <c r="AN60" s="26">
        <f>+SUMIF($H$5:$H60,"J",$J$5:$J60)+SUMIF($L$5:$L60,"J",$N$5:$N60)</f>
        <v>72.5</v>
      </c>
      <c r="AO60" s="55">
        <f>+SUM(Q$5:Q60)</f>
        <v>110.5</v>
      </c>
      <c r="AP60" s="55">
        <f>+SUM(S$5:S60)</f>
        <v>149</v>
      </c>
      <c r="AQ60" s="55">
        <f>+SUM(U$5:U60)</f>
        <v>107</v>
      </c>
      <c r="AR60" s="55">
        <f>+SUM(W$5:W60)</f>
        <v>112</v>
      </c>
      <c r="AS60" s="55">
        <f>+SUM(Y$5:Y60)</f>
        <v>108</v>
      </c>
      <c r="AT60" s="55">
        <f>+SUM(AA$5:AA60)</f>
        <v>100.5</v>
      </c>
      <c r="AU60" s="56">
        <f>+SUM(AC$5:AC60)</f>
        <v>74.5</v>
      </c>
      <c r="AV60" s="56">
        <f>+SUM(AE$5:AE60)</f>
        <v>94</v>
      </c>
      <c r="AW60" s="57">
        <f>+IF(SUM(P60:AE60)&gt;0,SUM(BA$5:BA60),AX60-AX59+AW59)</f>
        <v>1118</v>
      </c>
      <c r="AX60" s="74">
        <f t="shared" si="29"/>
        <v>844</v>
      </c>
      <c r="AZ60" s="4">
        <f t="shared" si="27"/>
        <v>12</v>
      </c>
      <c r="BA60" s="78">
        <f t="shared" si="22"/>
        <v>25.5</v>
      </c>
      <c r="BB60" t="s">
        <v>96</v>
      </c>
    </row>
    <row r="61" spans="1:54" ht="11.25">
      <c r="A61" t="str">
        <f ca="1" t="shared" si="17"/>
        <v>ﾚ</v>
      </c>
      <c r="B61">
        <f t="shared" si="18"/>
        <v>57</v>
      </c>
      <c r="C61" s="43">
        <f t="shared" si="23"/>
        <v>40021</v>
      </c>
      <c r="D61" s="44">
        <f t="shared" si="19"/>
        <v>7</v>
      </c>
      <c r="E61" s="44">
        <f t="shared" si="24"/>
        <v>4</v>
      </c>
      <c r="F61" s="44" t="str">
        <f t="shared" si="25"/>
        <v>7-4</v>
      </c>
      <c r="G61" s="45">
        <f t="shared" si="26"/>
        <v>57</v>
      </c>
      <c r="H61" s="75"/>
      <c r="I61" s="44"/>
      <c r="J61" s="47">
        <f t="shared" si="28"/>
        <v>0</v>
      </c>
      <c r="K61" s="48">
        <f t="shared" si="20"/>
        <v>0</v>
      </c>
      <c r="L61" s="49"/>
      <c r="M61" s="50"/>
      <c r="N61" s="47"/>
      <c r="O61" s="51">
        <f t="shared" si="21"/>
        <v>0</v>
      </c>
      <c r="P61" s="52">
        <v>1</v>
      </c>
      <c r="Q61" s="53">
        <v>4</v>
      </c>
      <c r="R61" s="54">
        <v>4</v>
      </c>
      <c r="S61" s="53">
        <v>6.5</v>
      </c>
      <c r="T61" s="54">
        <v>2</v>
      </c>
      <c r="U61" s="53">
        <v>4</v>
      </c>
      <c r="V61" s="54">
        <v>3</v>
      </c>
      <c r="W61" s="53">
        <v>5.5</v>
      </c>
      <c r="X61" s="54">
        <v>1</v>
      </c>
      <c r="Y61" s="53">
        <v>2</v>
      </c>
      <c r="Z61" s="54">
        <v>1</v>
      </c>
      <c r="AA61" s="53">
        <v>0.5</v>
      </c>
      <c r="AB61" s="54">
        <v>3</v>
      </c>
      <c r="AC61" s="53">
        <v>9</v>
      </c>
      <c r="AD61" s="54"/>
      <c r="AE61" s="53"/>
      <c r="AG61" s="26">
        <f>+SUMIF($H$5:$H61,"A",$J$5:$J61)+SUMIF($L$5:$L61,"A",$N$5:$N61)</f>
        <v>27.5</v>
      </c>
      <c r="AH61" s="26">
        <f>+SUMIF($H$5:$H61,"B",$J$5:$J61)+SUMIF($L$5:$L61,"B",$N$5:$N61)</f>
        <v>37.5</v>
      </c>
      <c r="AI61" s="26">
        <f>+SUMIF($H$5:$H61,"C",$J$5:$J61)+SUMIF($L$5:$L61,"C",$N$5:$N61)</f>
        <v>30</v>
      </c>
      <c r="AJ61" s="26">
        <f>+SUMIF($H$5:$H61,"D",$J$5:$J61)+SUMIF($L$5:$L61,"D",$N$5:$N61)</f>
        <v>27.5</v>
      </c>
      <c r="AK61" s="26">
        <f>+SUMIF($H$5:$H61,"E",$J$5:$J61)+SUMIF($L$5:$L61,"E",$N$5:$N61)</f>
        <v>25</v>
      </c>
      <c r="AL61" s="26">
        <f>+SUMIF($H$5:$H61,"F",$J$5:$J61)+SUMIF($L$5:$L61,"F",$N$5:$N61)</f>
        <v>22.5</v>
      </c>
      <c r="AM61" s="26">
        <f>+SUMIF($H$5:$H61,"G",$J$5:$J61)+SUMIF($L$5:$L61,"G",$N$5:$N61)</f>
        <v>20</v>
      </c>
      <c r="AN61" s="26">
        <f>+SUMIF($H$5:$H61,"J",$J$5:$J61)+SUMIF($L$5:$L61,"J",$N$5:$N61)</f>
        <v>72.5</v>
      </c>
      <c r="AO61" s="55">
        <f>+SUM(Q$5:Q61)</f>
        <v>114.5</v>
      </c>
      <c r="AP61" s="55">
        <f>+SUM(S$5:S61)</f>
        <v>155.5</v>
      </c>
      <c r="AQ61" s="55">
        <f>+SUM(U$5:U61)</f>
        <v>111</v>
      </c>
      <c r="AR61" s="55">
        <f>+SUM(W$5:W61)</f>
        <v>117.5</v>
      </c>
      <c r="AS61" s="55">
        <f>+SUM(Y$5:Y61)</f>
        <v>110</v>
      </c>
      <c r="AT61" s="55">
        <f>+SUM(AA$5:AA61)</f>
        <v>101</v>
      </c>
      <c r="AU61" s="56">
        <f>+SUM(AC$5:AC61)</f>
        <v>83.5</v>
      </c>
      <c r="AV61" s="56">
        <f>+SUM(AE$5:AE61)</f>
        <v>94</v>
      </c>
      <c r="AW61" s="57">
        <f>+IF(SUM(P61:AE61)&gt;0,SUM(BA$5:BA61),AX61-AX60+AW60)</f>
        <v>1149.5</v>
      </c>
      <c r="AX61" s="74">
        <v>850</v>
      </c>
      <c r="AZ61" s="4">
        <f t="shared" si="27"/>
        <v>6</v>
      </c>
      <c r="BA61" s="78">
        <f t="shared" si="22"/>
        <v>31.5</v>
      </c>
      <c r="BB61" t="s">
        <v>97</v>
      </c>
    </row>
    <row r="62" spans="1:54" ht="11.25">
      <c r="A62" t="str">
        <f ca="1" t="shared" si="17"/>
        <v>ﾚ</v>
      </c>
      <c r="B62">
        <f t="shared" si="18"/>
        <v>58</v>
      </c>
      <c r="C62" s="43">
        <f t="shared" si="23"/>
        <v>40028</v>
      </c>
      <c r="D62" s="44">
        <f t="shared" si="19"/>
        <v>8</v>
      </c>
      <c r="E62" s="44">
        <f t="shared" si="24"/>
        <v>1</v>
      </c>
      <c r="F62" s="44" t="str">
        <f t="shared" si="25"/>
        <v>8-1</v>
      </c>
      <c r="G62" s="45">
        <f t="shared" si="26"/>
        <v>58</v>
      </c>
      <c r="H62" s="75" t="s">
        <v>89</v>
      </c>
      <c r="I62" s="44"/>
      <c r="J62" s="47">
        <f t="shared" si="28"/>
        <v>0</v>
      </c>
      <c r="K62" s="48">
        <f t="shared" si="20"/>
        <v>0</v>
      </c>
      <c r="L62" s="49"/>
      <c r="M62" s="50"/>
      <c r="N62" s="47"/>
      <c r="O62" s="51">
        <f t="shared" si="21"/>
        <v>0</v>
      </c>
      <c r="P62" s="52">
        <v>3</v>
      </c>
      <c r="Q62" s="53">
        <v>7</v>
      </c>
      <c r="R62" s="54">
        <v>4</v>
      </c>
      <c r="S62" s="53">
        <v>4</v>
      </c>
      <c r="T62" s="54">
        <v>2</v>
      </c>
      <c r="U62" s="53">
        <v>5.5</v>
      </c>
      <c r="V62" s="54">
        <v>3</v>
      </c>
      <c r="W62" s="53">
        <v>5.5</v>
      </c>
      <c r="X62" s="54">
        <v>3</v>
      </c>
      <c r="Y62" s="53">
        <v>6.5</v>
      </c>
      <c r="Z62" s="54">
        <v>5</v>
      </c>
      <c r="AA62" s="53">
        <v>5</v>
      </c>
      <c r="AB62" s="54">
        <v>6</v>
      </c>
      <c r="AC62" s="53">
        <v>15.5</v>
      </c>
      <c r="AD62" s="54"/>
      <c r="AE62" s="53"/>
      <c r="AG62" s="26">
        <f>+SUMIF($H$5:$H62,"A",$J$5:$J62)+SUMIF($L$5:$L62,"A",$N$5:$N62)</f>
        <v>27.5</v>
      </c>
      <c r="AH62" s="26">
        <f>+SUMIF($H$5:$H62,"B",$J$5:$J62)+SUMIF($L$5:$L62,"B",$N$5:$N62)</f>
        <v>37.5</v>
      </c>
      <c r="AI62" s="26">
        <f>+SUMIF($H$5:$H62,"C",$J$5:$J62)+SUMIF($L$5:$L62,"C",$N$5:$N62)</f>
        <v>30</v>
      </c>
      <c r="AJ62" s="26">
        <f>+SUMIF($H$5:$H62,"D",$J$5:$J62)+SUMIF($L$5:$L62,"D",$N$5:$N62)</f>
        <v>27.5</v>
      </c>
      <c r="AK62" s="26">
        <f>+SUMIF($H$5:$H62,"E",$J$5:$J62)+SUMIF($L$5:$L62,"E",$N$5:$N62)</f>
        <v>25</v>
      </c>
      <c r="AL62" s="26">
        <f>+SUMIF($H$5:$H62,"F",$J$5:$J62)+SUMIF($L$5:$L62,"F",$N$5:$N62)</f>
        <v>22.5</v>
      </c>
      <c r="AM62" s="26">
        <f>+SUMIF($H$5:$H62,"G",$J$5:$J62)+SUMIF($L$5:$L62,"G",$N$5:$N62)</f>
        <v>20</v>
      </c>
      <c r="AN62" s="26">
        <f>+SUMIF($H$5:$H62,"J",$J$5:$J62)+SUMIF($L$5:$L62,"J",$N$5:$N62)</f>
        <v>72.5</v>
      </c>
      <c r="AO62" s="55">
        <f>+SUM(Q$5:Q62)</f>
        <v>121.5</v>
      </c>
      <c r="AP62" s="55">
        <f>+SUM(S$5:S62)</f>
        <v>159.5</v>
      </c>
      <c r="AQ62" s="55">
        <f>+SUM(U$5:U62)</f>
        <v>116.5</v>
      </c>
      <c r="AR62" s="55">
        <f>+SUM(W$5:W62)</f>
        <v>123</v>
      </c>
      <c r="AS62" s="55">
        <f>+SUM(Y$5:Y62)</f>
        <v>116.5</v>
      </c>
      <c r="AT62" s="55">
        <f>+SUM(AA$5:AA62)</f>
        <v>106</v>
      </c>
      <c r="AU62" s="56">
        <f>+SUM(AC$5:AC62)</f>
        <v>99</v>
      </c>
      <c r="AV62" s="56">
        <f>+SUM(AE$5:AE62)</f>
        <v>94</v>
      </c>
      <c r="AW62" s="57">
        <f>+IF(SUM(P62:AE62)&gt;0,SUM(BA$5:BA62),AX62-AX61+AW61)</f>
        <v>1198.5</v>
      </c>
      <c r="AX62" s="79">
        <f aca="true" t="shared" si="30" ref="AX62:AX70">+AX63-15</f>
        <v>865</v>
      </c>
      <c r="AZ62" s="4">
        <f t="shared" si="27"/>
        <v>15</v>
      </c>
      <c r="BA62" s="78">
        <f t="shared" si="22"/>
        <v>49</v>
      </c>
      <c r="BB62" t="s">
        <v>98</v>
      </c>
    </row>
    <row r="63" spans="1:53" ht="11.25">
      <c r="A63" t="str">
        <f ca="1" t="shared" si="17"/>
        <v>ﾚ</v>
      </c>
      <c r="B63">
        <f t="shared" si="18"/>
        <v>59</v>
      </c>
      <c r="C63" s="43">
        <f t="shared" si="23"/>
        <v>40035</v>
      </c>
      <c r="D63" s="44">
        <f t="shared" si="19"/>
        <v>8</v>
      </c>
      <c r="E63" s="44">
        <f t="shared" si="24"/>
        <v>2</v>
      </c>
      <c r="F63" s="44" t="str">
        <f t="shared" si="25"/>
        <v>8-2</v>
      </c>
      <c r="G63" s="45">
        <f t="shared" si="26"/>
        <v>59</v>
      </c>
      <c r="H63" s="46" t="s">
        <v>60</v>
      </c>
      <c r="I63" s="44">
        <v>2</v>
      </c>
      <c r="J63" s="47">
        <f t="shared" si="28"/>
        <v>5</v>
      </c>
      <c r="K63" s="48">
        <f t="shared" si="20"/>
        <v>5</v>
      </c>
      <c r="L63" s="49"/>
      <c r="M63" s="50"/>
      <c r="N63" s="47"/>
      <c r="O63" s="51">
        <f t="shared" si="21"/>
        <v>0</v>
      </c>
      <c r="P63" s="52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G63" s="26">
        <f>+SUMIF($H$5:$H63,"A",$J$5:$J63)+SUMIF($L$5:$L63,"A",$N$5:$N63)</f>
        <v>27.5</v>
      </c>
      <c r="AH63" s="26">
        <f>+SUMIF($H$5:$H63,"B",$J$5:$J63)+SUMIF($L$5:$L63,"B",$N$5:$N63)</f>
        <v>37.5</v>
      </c>
      <c r="AI63" s="26">
        <f>+SUMIF($H$5:$H63,"C",$J$5:$J63)+SUMIF($L$5:$L63,"C",$N$5:$N63)</f>
        <v>30</v>
      </c>
      <c r="AJ63" s="26">
        <f>+SUMIF($H$5:$H63,"D",$J$5:$J63)+SUMIF($L$5:$L63,"D",$N$5:$N63)</f>
        <v>27.5</v>
      </c>
      <c r="AK63" s="26">
        <f>+SUMIF($H$5:$H63,"E",$J$5:$J63)+SUMIF($L$5:$L63,"E",$N$5:$N63)</f>
        <v>25</v>
      </c>
      <c r="AL63" s="26">
        <f>+SUMIF($H$5:$H63,"F",$J$5:$J63)+SUMIF($L$5:$L63,"F",$N$5:$N63)</f>
        <v>22.5</v>
      </c>
      <c r="AM63" s="26">
        <f>+SUMIF($H$5:$H63,"G",$J$5:$J63)+SUMIF($L$5:$L63,"G",$N$5:$N63)</f>
        <v>20</v>
      </c>
      <c r="AN63" s="26">
        <f>+SUMIF($H$5:$H63,"J",$J$5:$J63)+SUMIF($L$5:$L63,"J",$N$5:$N63)</f>
        <v>77.5</v>
      </c>
      <c r="AO63" s="55">
        <f>+SUM(Q$5:Q63)</f>
        <v>121.5</v>
      </c>
      <c r="AP63" s="55">
        <f>+SUM(S$5:S63)</f>
        <v>159.5</v>
      </c>
      <c r="AQ63" s="55">
        <f>+SUM(U$5:U63)</f>
        <v>116.5</v>
      </c>
      <c r="AR63" s="55">
        <f>+SUM(W$5:W63)</f>
        <v>123</v>
      </c>
      <c r="AS63" s="55">
        <f>+SUM(Y$5:Y63)</f>
        <v>116.5</v>
      </c>
      <c r="AT63" s="55">
        <f>+SUM(AA$5:AA63)</f>
        <v>106</v>
      </c>
      <c r="AU63" s="56">
        <f>+SUM(AC$5:AC63)</f>
        <v>99</v>
      </c>
      <c r="AV63" s="56">
        <f>+SUM(AE$5:AE63)</f>
        <v>94</v>
      </c>
      <c r="AW63" s="57">
        <f>+IF(SUM(P63:AE63)&gt;0,SUM(BA$5:BA63),AX63-AX62+AW62)</f>
        <v>1213.5</v>
      </c>
      <c r="AX63" s="79">
        <f t="shared" si="30"/>
        <v>880</v>
      </c>
      <c r="AZ63" s="4">
        <f t="shared" si="27"/>
        <v>15</v>
      </c>
      <c r="BA63" s="80"/>
    </row>
    <row r="64" spans="1:52" ht="11.25">
      <c r="A64" t="str">
        <f ca="1" t="shared" si="17"/>
        <v>ﾚ</v>
      </c>
      <c r="B64">
        <f t="shared" si="18"/>
        <v>60</v>
      </c>
      <c r="C64" s="43">
        <f t="shared" si="23"/>
        <v>40042</v>
      </c>
      <c r="D64" s="44">
        <f t="shared" si="19"/>
        <v>8</v>
      </c>
      <c r="E64" s="44">
        <f t="shared" si="24"/>
        <v>3</v>
      </c>
      <c r="F64" s="44" t="str">
        <f t="shared" si="25"/>
        <v>8-3</v>
      </c>
      <c r="G64" s="45">
        <f t="shared" si="26"/>
        <v>60</v>
      </c>
      <c r="H64" s="46" t="s">
        <v>60</v>
      </c>
      <c r="I64" s="44">
        <v>3</v>
      </c>
      <c r="J64" s="47">
        <f t="shared" si="28"/>
        <v>7.5</v>
      </c>
      <c r="K64" s="48">
        <f t="shared" si="20"/>
        <v>7.5</v>
      </c>
      <c r="L64" s="49"/>
      <c r="M64" s="50"/>
      <c r="N64" s="47"/>
      <c r="O64" s="51">
        <f t="shared" si="21"/>
        <v>0</v>
      </c>
      <c r="P64" s="52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G64" s="26">
        <f>+SUMIF($H$5:$H64,"A",$J$5:$J64)+SUMIF($L$5:$L64,"A",$N$5:$N64)</f>
        <v>27.5</v>
      </c>
      <c r="AH64" s="26">
        <f>+SUMIF($H$5:$H64,"B",$J$5:$J64)+SUMIF($L$5:$L64,"B",$N$5:$N64)</f>
        <v>37.5</v>
      </c>
      <c r="AI64" s="26">
        <f>+SUMIF($H$5:$H64,"C",$J$5:$J64)+SUMIF($L$5:$L64,"C",$N$5:$N64)</f>
        <v>30</v>
      </c>
      <c r="AJ64" s="26">
        <f>+SUMIF($H$5:$H64,"D",$J$5:$J64)+SUMIF($L$5:$L64,"D",$N$5:$N64)</f>
        <v>27.5</v>
      </c>
      <c r="AK64" s="26">
        <f>+SUMIF($H$5:$H64,"E",$J$5:$J64)+SUMIF($L$5:$L64,"E",$N$5:$N64)</f>
        <v>25</v>
      </c>
      <c r="AL64" s="26">
        <f>+SUMIF($H$5:$H64,"F",$J$5:$J64)+SUMIF($L$5:$L64,"F",$N$5:$N64)</f>
        <v>22.5</v>
      </c>
      <c r="AM64" s="26">
        <f>+SUMIF($H$5:$H64,"G",$J$5:$J64)+SUMIF($L$5:$L64,"G",$N$5:$N64)</f>
        <v>20</v>
      </c>
      <c r="AN64" s="26">
        <f>+SUMIF($H$5:$H64,"J",$J$5:$J64)+SUMIF($L$5:$L64,"J",$N$5:$N64)</f>
        <v>85</v>
      </c>
      <c r="AO64" s="55">
        <f>+SUM(Q$5:Q64)</f>
        <v>121.5</v>
      </c>
      <c r="AP64" s="55">
        <f>+SUM(S$5:S64)</f>
        <v>159.5</v>
      </c>
      <c r="AQ64" s="55">
        <f>+SUM(U$5:U64)</f>
        <v>116.5</v>
      </c>
      <c r="AR64" s="55">
        <f>+SUM(W$5:W64)</f>
        <v>123</v>
      </c>
      <c r="AS64" s="55">
        <f>+SUM(Y$5:Y64)</f>
        <v>116.5</v>
      </c>
      <c r="AT64" s="55">
        <f>+SUM(AA$5:AA64)</f>
        <v>106</v>
      </c>
      <c r="AU64" s="56">
        <f>+SUM(AC$5:AC64)</f>
        <v>99</v>
      </c>
      <c r="AV64" s="56">
        <f>+SUM(AE$5:AE64)</f>
        <v>94</v>
      </c>
      <c r="AW64" s="57">
        <f>+IF(SUM(P64:AE64)&gt;0,SUM(BA$5:BA64),AX64-AX63+AW63)</f>
        <v>1228.5</v>
      </c>
      <c r="AX64" s="79">
        <f t="shared" si="30"/>
        <v>895</v>
      </c>
      <c r="AZ64" s="4">
        <f t="shared" si="27"/>
        <v>15</v>
      </c>
    </row>
    <row r="65" spans="1:52" ht="11.25">
      <c r="A65" t="str">
        <f ca="1" t="shared" si="17"/>
        <v>ﾚ</v>
      </c>
      <c r="B65">
        <f t="shared" si="18"/>
        <v>61</v>
      </c>
      <c r="C65" s="43">
        <f t="shared" si="23"/>
        <v>40049</v>
      </c>
      <c r="D65" s="44">
        <f t="shared" si="19"/>
        <v>8</v>
      </c>
      <c r="E65" s="44">
        <f t="shared" si="24"/>
        <v>4</v>
      </c>
      <c r="F65" s="44" t="str">
        <f t="shared" si="25"/>
        <v>8-4</v>
      </c>
      <c r="G65" s="45">
        <f t="shared" si="26"/>
        <v>61</v>
      </c>
      <c r="H65" s="46" t="s">
        <v>60</v>
      </c>
      <c r="I65" s="44">
        <v>2</v>
      </c>
      <c r="J65" s="47">
        <f t="shared" si="28"/>
        <v>5</v>
      </c>
      <c r="K65" s="48">
        <f t="shared" si="20"/>
        <v>5</v>
      </c>
      <c r="L65" s="49"/>
      <c r="M65" s="50"/>
      <c r="N65" s="47"/>
      <c r="O65" s="51">
        <f t="shared" si="21"/>
        <v>0</v>
      </c>
      <c r="P65" s="52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G65" s="26">
        <f>+SUMIF($H$5:$H65,"A",$J$5:$J65)+SUMIF($L$5:$L65,"A",$N$5:$N65)</f>
        <v>27.5</v>
      </c>
      <c r="AH65" s="26">
        <f>+SUMIF($H$5:$H65,"B",$J$5:$J65)+SUMIF($L$5:$L65,"B",$N$5:$N65)</f>
        <v>37.5</v>
      </c>
      <c r="AI65" s="26">
        <f>+SUMIF($H$5:$H65,"C",$J$5:$J65)+SUMIF($L$5:$L65,"C",$N$5:$N65)</f>
        <v>30</v>
      </c>
      <c r="AJ65" s="26">
        <f>+SUMIF($H$5:$H65,"D",$J$5:$J65)+SUMIF($L$5:$L65,"D",$N$5:$N65)</f>
        <v>27.5</v>
      </c>
      <c r="AK65" s="26">
        <f>+SUMIF($H$5:$H65,"E",$J$5:$J65)+SUMIF($L$5:$L65,"E",$N$5:$N65)</f>
        <v>25</v>
      </c>
      <c r="AL65" s="26">
        <f>+SUMIF($H$5:$H65,"F",$J$5:$J65)+SUMIF($L$5:$L65,"F",$N$5:$N65)</f>
        <v>22.5</v>
      </c>
      <c r="AM65" s="26">
        <f>+SUMIF($H$5:$H65,"G",$J$5:$J65)+SUMIF($L$5:$L65,"G",$N$5:$N65)</f>
        <v>20</v>
      </c>
      <c r="AN65" s="26">
        <f>+SUMIF($H$5:$H65,"J",$J$5:$J65)+SUMIF($L$5:$L65,"J",$N$5:$N65)</f>
        <v>90</v>
      </c>
      <c r="AO65" s="55">
        <f>+SUM(Q$5:Q65)</f>
        <v>121.5</v>
      </c>
      <c r="AP65" s="55">
        <f>+SUM(S$5:S65)</f>
        <v>159.5</v>
      </c>
      <c r="AQ65" s="55">
        <f>+SUM(U$5:U65)</f>
        <v>116.5</v>
      </c>
      <c r="AR65" s="55">
        <f>+SUM(W$5:W65)</f>
        <v>123</v>
      </c>
      <c r="AS65" s="55">
        <f>+SUM(Y$5:Y65)</f>
        <v>116.5</v>
      </c>
      <c r="AT65" s="55">
        <f>+SUM(AA$5:AA65)</f>
        <v>106</v>
      </c>
      <c r="AU65" s="56">
        <f>+SUM(AC$5:AC65)</f>
        <v>99</v>
      </c>
      <c r="AV65" s="56">
        <f>+SUM(AE$5:AE65)</f>
        <v>94</v>
      </c>
      <c r="AW65" s="57">
        <f>+IF(SUM(P65:AE65)&gt;0,SUM(BA$5:BA65),AX65-AX64+AW64)</f>
        <v>1243.5</v>
      </c>
      <c r="AX65" s="79">
        <f t="shared" si="30"/>
        <v>910</v>
      </c>
      <c r="AZ65" s="4">
        <f t="shared" si="27"/>
        <v>15</v>
      </c>
    </row>
    <row r="66" spans="1:52" ht="11.25">
      <c r="A66" t="str">
        <f ca="1" t="shared" si="17"/>
        <v>ﾚ</v>
      </c>
      <c r="B66">
        <f t="shared" si="18"/>
        <v>62</v>
      </c>
      <c r="C66" s="43">
        <f t="shared" si="23"/>
        <v>40056</v>
      </c>
      <c r="D66" s="44">
        <f t="shared" si="19"/>
        <v>8</v>
      </c>
      <c r="E66" s="44">
        <f t="shared" si="24"/>
        <v>5</v>
      </c>
      <c r="F66" s="44" t="str">
        <f t="shared" si="25"/>
        <v>8-5</v>
      </c>
      <c r="G66" s="45">
        <f t="shared" si="26"/>
        <v>62</v>
      </c>
      <c r="H66" s="46" t="s">
        <v>60</v>
      </c>
      <c r="I66" s="44">
        <v>2</v>
      </c>
      <c r="J66" s="47">
        <f t="shared" si="28"/>
        <v>5</v>
      </c>
      <c r="K66" s="48">
        <f t="shared" si="20"/>
        <v>5</v>
      </c>
      <c r="L66" s="49" t="s">
        <v>86</v>
      </c>
      <c r="M66" s="50"/>
      <c r="N66" s="47"/>
      <c r="O66" s="51">
        <f t="shared" si="21"/>
        <v>0</v>
      </c>
      <c r="P66" s="52"/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G66" s="26">
        <f>+SUMIF($H$5:$H66,"A",$J$5:$J66)+SUMIF($L$5:$L66,"A",$N$5:$N66)</f>
        <v>27.5</v>
      </c>
      <c r="AH66" s="26">
        <f>+SUMIF($H$5:$H66,"B",$J$5:$J66)+SUMIF($L$5:$L66,"B",$N$5:$N66)</f>
        <v>37.5</v>
      </c>
      <c r="AI66" s="26">
        <f>+SUMIF($H$5:$H66,"C",$J$5:$J66)+SUMIF($L$5:$L66,"C",$N$5:$N66)</f>
        <v>30</v>
      </c>
      <c r="AJ66" s="26">
        <f>+SUMIF($H$5:$H66,"D",$J$5:$J66)+SUMIF($L$5:$L66,"D",$N$5:$N66)</f>
        <v>27.5</v>
      </c>
      <c r="AK66" s="26">
        <f>+SUMIF($H$5:$H66,"E",$J$5:$J66)+SUMIF($L$5:$L66,"E",$N$5:$N66)</f>
        <v>25</v>
      </c>
      <c r="AL66" s="26">
        <f>+SUMIF($H$5:$H66,"F",$J$5:$J66)+SUMIF($L$5:$L66,"F",$N$5:$N66)</f>
        <v>22.5</v>
      </c>
      <c r="AM66" s="26">
        <f>+SUMIF($H$5:$H66,"G",$J$5:$J66)+SUMIF($L$5:$L66,"G",$N$5:$N66)</f>
        <v>20</v>
      </c>
      <c r="AN66" s="26">
        <f>+SUMIF($H$5:$H66,"J",$J$5:$J66)+SUMIF($L$5:$L66,"J",$N$5:$N66)</f>
        <v>95</v>
      </c>
      <c r="AO66" s="55">
        <f>+SUM(Q$5:Q66)</f>
        <v>121.5</v>
      </c>
      <c r="AP66" s="55">
        <f>+SUM(S$5:S66)</f>
        <v>159.5</v>
      </c>
      <c r="AQ66" s="55">
        <f>+SUM(U$5:U66)</f>
        <v>116.5</v>
      </c>
      <c r="AR66" s="55">
        <f>+SUM(W$5:W66)</f>
        <v>123</v>
      </c>
      <c r="AS66" s="55">
        <f>+SUM(Y$5:Y66)</f>
        <v>116.5</v>
      </c>
      <c r="AT66" s="55">
        <f>+SUM(AA$5:AA66)</f>
        <v>106</v>
      </c>
      <c r="AU66" s="56">
        <f>+SUM(AC$5:AC66)</f>
        <v>99</v>
      </c>
      <c r="AV66" s="56">
        <f>+SUM(AE$5:AE66)</f>
        <v>94</v>
      </c>
      <c r="AW66" s="57">
        <f>+IF(SUM(P66:AE66)&gt;0,SUM(BA$5:BA66),AX66-AX65+AW65)</f>
        <v>1258.5</v>
      </c>
      <c r="AX66" s="79">
        <f t="shared" si="30"/>
        <v>925</v>
      </c>
      <c r="AZ66" s="4">
        <f t="shared" si="27"/>
        <v>15</v>
      </c>
    </row>
    <row r="67" spans="1:52" ht="11.25">
      <c r="A67" t="str">
        <f ca="1" t="shared" si="17"/>
        <v>ﾚ</v>
      </c>
      <c r="B67">
        <f t="shared" si="18"/>
        <v>63</v>
      </c>
      <c r="C67" s="43">
        <f t="shared" si="23"/>
        <v>40063</v>
      </c>
      <c r="D67" s="44">
        <f t="shared" si="19"/>
        <v>9</v>
      </c>
      <c r="E67" s="44">
        <f t="shared" si="24"/>
        <v>1</v>
      </c>
      <c r="F67" s="44" t="str">
        <f t="shared" si="25"/>
        <v>9-1</v>
      </c>
      <c r="G67" s="45">
        <f t="shared" si="26"/>
        <v>63</v>
      </c>
      <c r="H67" s="46" t="s">
        <v>60</v>
      </c>
      <c r="I67" s="44">
        <v>1</v>
      </c>
      <c r="J67" s="47">
        <f t="shared" si="28"/>
        <v>2.5</v>
      </c>
      <c r="K67" s="48">
        <f t="shared" si="20"/>
        <v>2.5</v>
      </c>
      <c r="L67" s="49"/>
      <c r="M67" s="50"/>
      <c r="N67" s="47"/>
      <c r="O67" s="51">
        <f t="shared" si="21"/>
        <v>0</v>
      </c>
      <c r="P67" s="52"/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G67" s="26">
        <f>+SUMIF($H$5:$H67,"A",$J$5:$J67)+SUMIF($L$5:$L67,"A",$N$5:$N67)</f>
        <v>27.5</v>
      </c>
      <c r="AH67" s="26">
        <f>+SUMIF($H$5:$H67,"B",$J$5:$J67)+SUMIF($L$5:$L67,"B",$N$5:$N67)</f>
        <v>37.5</v>
      </c>
      <c r="AI67" s="26">
        <f>+SUMIF($H$5:$H67,"C",$J$5:$J67)+SUMIF($L$5:$L67,"C",$N$5:$N67)</f>
        <v>30</v>
      </c>
      <c r="AJ67" s="26">
        <f>+SUMIF($H$5:$H67,"D",$J$5:$J67)+SUMIF($L$5:$L67,"D",$N$5:$N67)</f>
        <v>27.5</v>
      </c>
      <c r="AK67" s="26">
        <f>+SUMIF($H$5:$H67,"E",$J$5:$J67)+SUMIF($L$5:$L67,"E",$N$5:$N67)</f>
        <v>25</v>
      </c>
      <c r="AL67" s="26">
        <f>+SUMIF($H$5:$H67,"F",$J$5:$J67)+SUMIF($L$5:$L67,"F",$N$5:$N67)</f>
        <v>22.5</v>
      </c>
      <c r="AM67" s="26">
        <f>+SUMIF($H$5:$H67,"G",$J$5:$J67)+SUMIF($L$5:$L67,"G",$N$5:$N67)</f>
        <v>20</v>
      </c>
      <c r="AN67" s="26">
        <f>+SUMIF($H$5:$H67,"J",$J$5:$J67)+SUMIF($L$5:$L67,"J",$N$5:$N67)</f>
        <v>97.5</v>
      </c>
      <c r="AO67" s="55">
        <f>+SUM(Q$5:Q67)</f>
        <v>121.5</v>
      </c>
      <c r="AP67" s="55">
        <f>+SUM(S$5:S67)</f>
        <v>159.5</v>
      </c>
      <c r="AQ67" s="55">
        <f>+SUM(U$5:U67)</f>
        <v>116.5</v>
      </c>
      <c r="AR67" s="55">
        <f>+SUM(W$5:W67)</f>
        <v>123</v>
      </c>
      <c r="AS67" s="55">
        <f>+SUM(Y$5:Y67)</f>
        <v>116.5</v>
      </c>
      <c r="AT67" s="55">
        <f>+SUM(AA$5:AA67)</f>
        <v>106</v>
      </c>
      <c r="AU67" s="56">
        <f>+SUM(AC$5:AC67)</f>
        <v>99</v>
      </c>
      <c r="AV67" s="56">
        <f>+SUM(AE$5:AE67)</f>
        <v>94</v>
      </c>
      <c r="AW67" s="57">
        <f>+IF(SUM(P67:AE67)&gt;0,SUM(BA$5:BA67),AX67-AX66+AW66)</f>
        <v>1273.5</v>
      </c>
      <c r="AX67" s="79">
        <f t="shared" si="30"/>
        <v>940</v>
      </c>
      <c r="AZ67" s="4">
        <f t="shared" si="27"/>
        <v>15</v>
      </c>
    </row>
    <row r="68" spans="1:52" ht="11.25">
      <c r="A68" t="str">
        <f ca="1" t="shared" si="17"/>
        <v>ﾚ</v>
      </c>
      <c r="B68">
        <f t="shared" si="18"/>
        <v>64</v>
      </c>
      <c r="C68" s="43">
        <f t="shared" si="23"/>
        <v>40070</v>
      </c>
      <c r="D68" s="44">
        <f t="shared" si="19"/>
        <v>9</v>
      </c>
      <c r="E68" s="44">
        <f t="shared" si="24"/>
        <v>2</v>
      </c>
      <c r="F68" s="44" t="str">
        <f t="shared" si="25"/>
        <v>9-2</v>
      </c>
      <c r="G68" s="45">
        <f t="shared" si="26"/>
        <v>64</v>
      </c>
      <c r="H68" s="46" t="s">
        <v>60</v>
      </c>
      <c r="I68" s="44">
        <v>2</v>
      </c>
      <c r="J68" s="47">
        <f t="shared" si="28"/>
        <v>5</v>
      </c>
      <c r="K68" s="48">
        <f t="shared" si="20"/>
        <v>5</v>
      </c>
      <c r="L68" s="49"/>
      <c r="M68" s="50"/>
      <c r="N68" s="47"/>
      <c r="O68" s="51">
        <f t="shared" si="21"/>
        <v>0</v>
      </c>
      <c r="P68" s="52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G68" s="26">
        <f>+SUMIF($H$5:$H68,"A",$J$5:$J68)+SUMIF($L$5:$L68,"A",$N$5:$N68)</f>
        <v>27.5</v>
      </c>
      <c r="AH68" s="26">
        <f>+SUMIF($H$5:$H68,"B",$J$5:$J68)+SUMIF($L$5:$L68,"B",$N$5:$N68)</f>
        <v>37.5</v>
      </c>
      <c r="AI68" s="26">
        <f>+SUMIF($H$5:$H68,"C",$J$5:$J68)+SUMIF($L$5:$L68,"C",$N$5:$N68)</f>
        <v>30</v>
      </c>
      <c r="AJ68" s="26">
        <f>+SUMIF($H$5:$H68,"D",$J$5:$J68)+SUMIF($L$5:$L68,"D",$N$5:$N68)</f>
        <v>27.5</v>
      </c>
      <c r="AK68" s="26">
        <f>+SUMIF($H$5:$H68,"E",$J$5:$J68)+SUMIF($L$5:$L68,"E",$N$5:$N68)</f>
        <v>25</v>
      </c>
      <c r="AL68" s="26">
        <f>+SUMIF($H$5:$H68,"F",$J$5:$J68)+SUMIF($L$5:$L68,"F",$N$5:$N68)</f>
        <v>22.5</v>
      </c>
      <c r="AM68" s="26">
        <f>+SUMIF($H$5:$H68,"G",$J$5:$J68)+SUMIF($L$5:$L68,"G",$N$5:$N68)</f>
        <v>20</v>
      </c>
      <c r="AN68" s="26">
        <f>+SUMIF($H$5:$H68,"J",$J$5:$J68)+SUMIF($L$5:$L68,"J",$N$5:$N68)</f>
        <v>102.5</v>
      </c>
      <c r="AO68" s="55">
        <f>+SUM(Q$5:Q68)</f>
        <v>121.5</v>
      </c>
      <c r="AP68" s="55">
        <f>+SUM(S$5:S68)</f>
        <v>159.5</v>
      </c>
      <c r="AQ68" s="55">
        <f>+SUM(U$5:U68)</f>
        <v>116.5</v>
      </c>
      <c r="AR68" s="55">
        <f>+SUM(W$5:W68)</f>
        <v>123</v>
      </c>
      <c r="AS68" s="55">
        <f>+SUM(Y$5:Y68)</f>
        <v>116.5</v>
      </c>
      <c r="AT68" s="55">
        <f>+SUM(AA$5:AA68)</f>
        <v>106</v>
      </c>
      <c r="AU68" s="56">
        <f>+SUM(AC$5:AC68)</f>
        <v>99</v>
      </c>
      <c r="AV68" s="56">
        <f>+SUM(AE$5:AE68)</f>
        <v>94</v>
      </c>
      <c r="AW68" s="57">
        <f>+IF(SUM(P68:AE68)&gt;0,SUM(BA$5:BA68),AX68-AX67+AW67)</f>
        <v>1288.5</v>
      </c>
      <c r="AX68" s="79">
        <f t="shared" si="30"/>
        <v>955</v>
      </c>
      <c r="AZ68" s="4">
        <f t="shared" si="27"/>
        <v>15</v>
      </c>
    </row>
    <row r="69" spans="1:52" ht="11.25">
      <c r="A69" t="str">
        <f ca="1" t="shared" si="17"/>
        <v>ﾚ</v>
      </c>
      <c r="B69">
        <f t="shared" si="18"/>
        <v>65</v>
      </c>
      <c r="C69" s="43">
        <f t="shared" si="23"/>
        <v>40077</v>
      </c>
      <c r="D69" s="44">
        <f>+MONTH(C69)</f>
        <v>9</v>
      </c>
      <c r="E69" s="44">
        <f t="shared" si="24"/>
        <v>3</v>
      </c>
      <c r="F69" s="44" t="str">
        <f t="shared" si="25"/>
        <v>9-3</v>
      </c>
      <c r="G69" s="45">
        <f t="shared" si="26"/>
        <v>65</v>
      </c>
      <c r="H69" s="46" t="s">
        <v>60</v>
      </c>
      <c r="I69" s="44">
        <v>2</v>
      </c>
      <c r="J69" s="47">
        <f t="shared" si="28"/>
        <v>5</v>
      </c>
      <c r="K69" s="48">
        <f>+IF($A69="ﾚ",J69,0)</f>
        <v>5</v>
      </c>
      <c r="L69" s="49"/>
      <c r="M69" s="50"/>
      <c r="N69" s="47"/>
      <c r="O69" s="51">
        <f>+IF($A69="ﾚ",N69,0)</f>
        <v>0</v>
      </c>
      <c r="P69" s="52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G69" s="26">
        <f>+SUMIF($H$5:$H69,"A",$J$5:$J69)+SUMIF($L$5:$L69,"A",$N$5:$N69)</f>
        <v>27.5</v>
      </c>
      <c r="AH69" s="26">
        <f>+SUMIF($H$5:$H69,"B",$J$5:$J69)+SUMIF($L$5:$L69,"B",$N$5:$N69)</f>
        <v>37.5</v>
      </c>
      <c r="AI69" s="26">
        <f>+SUMIF($H$5:$H69,"C",$J$5:$J69)+SUMIF($L$5:$L69,"C",$N$5:$N69)</f>
        <v>30</v>
      </c>
      <c r="AJ69" s="26">
        <f>+SUMIF($H$5:$H69,"D",$J$5:$J69)+SUMIF($L$5:$L69,"D",$N$5:$N69)</f>
        <v>27.5</v>
      </c>
      <c r="AK69" s="26">
        <f>+SUMIF($H$5:$H69,"E",$J$5:$J69)+SUMIF($L$5:$L69,"E",$N$5:$N69)</f>
        <v>25</v>
      </c>
      <c r="AL69" s="26">
        <f>+SUMIF($H$5:$H69,"F",$J$5:$J69)+SUMIF($L$5:$L69,"F",$N$5:$N69)</f>
        <v>22.5</v>
      </c>
      <c r="AM69" s="26">
        <f>+SUMIF($H$5:$H69,"G",$J$5:$J69)+SUMIF($L$5:$L69,"G",$N$5:$N69)</f>
        <v>20</v>
      </c>
      <c r="AN69" s="26">
        <f>+SUMIF($H$5:$H69,"J",$J$5:$J69)+SUMIF($L$5:$L69,"J",$N$5:$N69)</f>
        <v>107.5</v>
      </c>
      <c r="AO69" s="55">
        <f>+SUM(Q$5:Q69)</f>
        <v>121.5</v>
      </c>
      <c r="AP69" s="55">
        <f>+SUM(S$5:S69)</f>
        <v>159.5</v>
      </c>
      <c r="AQ69" s="55">
        <f>+SUM(U$5:U69)</f>
        <v>116.5</v>
      </c>
      <c r="AR69" s="55">
        <f>+SUM(W$5:W69)</f>
        <v>123</v>
      </c>
      <c r="AS69" s="55">
        <f>+SUM(Y$5:Y69)</f>
        <v>116.5</v>
      </c>
      <c r="AT69" s="55">
        <f>+SUM(AA$5:AA69)</f>
        <v>106</v>
      </c>
      <c r="AU69" s="56">
        <f>+SUM(AC$5:AC69)</f>
        <v>99</v>
      </c>
      <c r="AV69" s="56">
        <f>+SUM(AE$5:AE69)</f>
        <v>94</v>
      </c>
      <c r="AW69" s="57">
        <f>+IF(SUM(P69:AE69)&gt;0,SUM(BA$5:BA69),AX69-AX68+AW68)</f>
        <v>1303.5</v>
      </c>
      <c r="AX69" s="79">
        <f t="shared" si="30"/>
        <v>970</v>
      </c>
      <c r="AZ69" s="4">
        <f t="shared" si="27"/>
        <v>15</v>
      </c>
    </row>
    <row r="70" spans="1:52" ht="11.25">
      <c r="A70" t="str">
        <f ca="1" t="shared" si="17"/>
        <v>ﾚ</v>
      </c>
      <c r="B70">
        <f t="shared" si="18"/>
        <v>66</v>
      </c>
      <c r="C70" s="43">
        <f t="shared" si="23"/>
        <v>40084</v>
      </c>
      <c r="D70" s="44">
        <f>+MONTH(C70)</f>
        <v>9</v>
      </c>
      <c r="E70" s="44">
        <f>+IF(D70&lt;&gt;D69,1,E69+1)</f>
        <v>4</v>
      </c>
      <c r="F70" s="44" t="str">
        <f>+D70&amp;"-"&amp;E70</f>
        <v>9-4</v>
      </c>
      <c r="G70" s="45">
        <f t="shared" si="26"/>
        <v>66</v>
      </c>
      <c r="H70" s="46"/>
      <c r="I70" s="44"/>
      <c r="J70" s="47">
        <f t="shared" si="28"/>
        <v>0</v>
      </c>
      <c r="K70" s="48">
        <f>+IF($A70="ﾚ",J70,0)</f>
        <v>0</v>
      </c>
      <c r="L70" s="49"/>
      <c r="M70" s="50"/>
      <c r="N70" s="47"/>
      <c r="O70" s="51">
        <f>+IF($A70="ﾚ",N70,0)</f>
        <v>0</v>
      </c>
      <c r="P70" s="52"/>
      <c r="Q70" s="53"/>
      <c r="R70" s="54"/>
      <c r="S70" s="53"/>
      <c r="T70" s="54"/>
      <c r="U70" s="53"/>
      <c r="V70" s="54"/>
      <c r="W70" s="53"/>
      <c r="X70" s="54"/>
      <c r="Y70" s="53"/>
      <c r="Z70" s="54"/>
      <c r="AA70" s="53"/>
      <c r="AB70" s="54"/>
      <c r="AC70" s="53"/>
      <c r="AD70" s="54"/>
      <c r="AE70" s="53"/>
      <c r="AG70" s="26">
        <f>+SUMIF($H$5:$H70,"A",$J$5:$J70)+SUMIF($L$5:$L70,"A",$N$5:$N70)</f>
        <v>27.5</v>
      </c>
      <c r="AH70" s="26">
        <f>+SUMIF($H$5:$H70,"B",$J$5:$J70)+SUMIF($L$5:$L70,"B",$N$5:$N70)</f>
        <v>37.5</v>
      </c>
      <c r="AI70" s="26">
        <f>+SUMIF($H$5:$H70,"C",$J$5:$J70)+SUMIF($L$5:$L70,"C",$N$5:$N70)</f>
        <v>30</v>
      </c>
      <c r="AJ70" s="26">
        <f>+SUMIF($H$5:$H70,"D",$J$5:$J70)+SUMIF($L$5:$L70,"D",$N$5:$N70)</f>
        <v>27.5</v>
      </c>
      <c r="AK70" s="26">
        <f>+SUMIF($H$5:$H70,"E",$J$5:$J70)+SUMIF($L$5:$L70,"E",$N$5:$N70)</f>
        <v>25</v>
      </c>
      <c r="AL70" s="26">
        <f>+SUMIF($H$5:$H70,"F",$J$5:$J70)+SUMIF($L$5:$L70,"F",$N$5:$N70)</f>
        <v>22.5</v>
      </c>
      <c r="AM70" s="26">
        <f>+SUMIF($H$5:$H70,"G",$J$5:$J70)+SUMIF($L$5:$L70,"G",$N$5:$N70)</f>
        <v>20</v>
      </c>
      <c r="AN70" s="26">
        <f>+SUMIF($H$5:$H70,"J",$J$5:$J70)+SUMIF($L$5:$L70,"J",$N$5:$N70)</f>
        <v>107.5</v>
      </c>
      <c r="AO70" s="55">
        <f>+SUM(Q$5:Q70)</f>
        <v>121.5</v>
      </c>
      <c r="AP70" s="55">
        <f>+SUM(S$5:S70)</f>
        <v>159.5</v>
      </c>
      <c r="AQ70" s="55">
        <f>+SUM(U$5:U70)</f>
        <v>116.5</v>
      </c>
      <c r="AR70" s="55">
        <f>+SUM(W$5:W70)</f>
        <v>123</v>
      </c>
      <c r="AS70" s="55">
        <f>+SUM(Y$5:Y70)</f>
        <v>116.5</v>
      </c>
      <c r="AT70" s="55">
        <f>+SUM(AA$5:AA70)</f>
        <v>106</v>
      </c>
      <c r="AU70" s="56">
        <f>+SUM(AC$5:AC70)</f>
        <v>99</v>
      </c>
      <c r="AV70" s="56">
        <f>+SUM(AE$5:AE70)</f>
        <v>94</v>
      </c>
      <c r="AW70" s="57">
        <f>+IF(SUM(P70:AE70)&gt;0,SUM(BA$5:BA70),AX70-AX69+AW69)</f>
        <v>1318.5</v>
      </c>
      <c r="AX70" s="79">
        <f t="shared" si="30"/>
        <v>985</v>
      </c>
      <c r="AZ70" s="4">
        <f t="shared" si="27"/>
        <v>15</v>
      </c>
    </row>
    <row r="71" spans="1:52" ht="11.25">
      <c r="A71" t="str">
        <f ca="1" t="shared" si="17"/>
        <v>ﾚ</v>
      </c>
      <c r="B71">
        <f t="shared" si="18"/>
        <v>67</v>
      </c>
      <c r="C71" s="43">
        <f t="shared" si="23"/>
        <v>40091</v>
      </c>
      <c r="D71" s="44">
        <f>+MONTH(C71)</f>
        <v>10</v>
      </c>
      <c r="E71" s="44">
        <f>+IF(D71&lt;&gt;D70,1,E70+1)</f>
        <v>1</v>
      </c>
      <c r="F71" s="44" t="str">
        <f>+D71&amp;"-"&amp;E71</f>
        <v>10-1</v>
      </c>
      <c r="G71" s="45">
        <f t="shared" si="26"/>
        <v>67</v>
      </c>
      <c r="H71" s="46"/>
      <c r="I71" s="44"/>
      <c r="J71" s="47">
        <f t="shared" si="28"/>
        <v>0</v>
      </c>
      <c r="K71" s="48">
        <f>+IF($A71="ﾚ",J71,0)</f>
        <v>0</v>
      </c>
      <c r="L71" s="49"/>
      <c r="M71" s="50"/>
      <c r="N71" s="47"/>
      <c r="O71" s="51">
        <f>+IF($A71="ﾚ",N71,0)</f>
        <v>0</v>
      </c>
      <c r="P71" s="52"/>
      <c r="Q71" s="53"/>
      <c r="R71" s="54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G71" s="26">
        <f>+SUMIF($H$5:$H71,"A",$J$5:$J71)+SUMIF($L$5:$L71,"A",$N$5:$N71)</f>
        <v>27.5</v>
      </c>
      <c r="AH71" s="26">
        <f>+SUMIF($H$5:$H71,"B",$J$5:$J71)+SUMIF($L$5:$L71,"B",$N$5:$N71)</f>
        <v>37.5</v>
      </c>
      <c r="AI71" s="26">
        <f>+SUMIF($H$5:$H71,"C",$J$5:$J71)+SUMIF($L$5:$L71,"C",$N$5:$N71)</f>
        <v>30</v>
      </c>
      <c r="AJ71" s="26">
        <f>+SUMIF($H$5:$H71,"D",$J$5:$J71)+SUMIF($L$5:$L71,"D",$N$5:$N71)</f>
        <v>27.5</v>
      </c>
      <c r="AK71" s="26">
        <f>+SUMIF($H$5:$H71,"E",$J$5:$J71)+SUMIF($L$5:$L71,"E",$N$5:$N71)</f>
        <v>25</v>
      </c>
      <c r="AL71" s="26">
        <f>+SUMIF($H$5:$H71,"F",$J$5:$J71)+SUMIF($L$5:$L71,"F",$N$5:$N71)</f>
        <v>22.5</v>
      </c>
      <c r="AM71" s="26">
        <f>+SUMIF($H$5:$H71,"G",$J$5:$J71)+SUMIF($L$5:$L71,"G",$N$5:$N71)</f>
        <v>20</v>
      </c>
      <c r="AN71" s="26">
        <f>+SUMIF($H$5:$H71,"J",$J$5:$J71)+SUMIF($L$5:$L71,"J",$N$5:$N71)</f>
        <v>107.5</v>
      </c>
      <c r="AO71" s="55">
        <f>+SUM(Q$5:Q71)</f>
        <v>121.5</v>
      </c>
      <c r="AP71" s="55">
        <f>+SUM(S$5:S71)</f>
        <v>159.5</v>
      </c>
      <c r="AQ71" s="55">
        <f>+SUM(U$5:U71)</f>
        <v>116.5</v>
      </c>
      <c r="AR71" s="55">
        <f>+SUM(W$5:W71)</f>
        <v>123</v>
      </c>
      <c r="AS71" s="55">
        <f>+SUM(Y$5:Y71)</f>
        <v>116.5</v>
      </c>
      <c r="AT71" s="55">
        <f>+SUM(AA$5:AA71)</f>
        <v>106</v>
      </c>
      <c r="AU71" s="56">
        <f>+SUM(AC$5:AC71)</f>
        <v>99</v>
      </c>
      <c r="AV71" s="56">
        <f>+SUM(AE$5:AE71)</f>
        <v>94</v>
      </c>
      <c r="AW71" s="57">
        <f>+IF(SUM(P71:AE71)&gt;0,SUM(BA$5:BA71),AX71-AX70+AW70)</f>
        <v>1333.5</v>
      </c>
      <c r="AX71" s="79">
        <v>1000</v>
      </c>
      <c r="AZ71" s="4">
        <f t="shared" si="27"/>
        <v>15</v>
      </c>
    </row>
    <row r="72" spans="2:50" ht="11.25">
      <c r="B72">
        <f t="shared" si="18"/>
        <v>68</v>
      </c>
      <c r="C72" s="43">
        <f t="shared" si="23"/>
        <v>40098</v>
      </c>
      <c r="D72" s="44">
        <f>+MONTH(C72)</f>
        <v>10</v>
      </c>
      <c r="E72" s="44">
        <f>+IF(D72&lt;&gt;D71,1,E71+1)</f>
        <v>2</v>
      </c>
      <c r="F72" s="44" t="str">
        <f>+D72&amp;"-"&amp;E72</f>
        <v>10-2</v>
      </c>
      <c r="G72" s="45">
        <f t="shared" si="26"/>
        <v>68</v>
      </c>
      <c r="H72" s="46"/>
      <c r="I72" s="44"/>
      <c r="J72" s="47"/>
      <c r="K72" s="48"/>
      <c r="L72" s="49"/>
      <c r="M72" s="50"/>
      <c r="N72" s="47"/>
      <c r="O72" s="51"/>
      <c r="P72" s="52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G72" s="26">
        <f>+SUMIF($H$5:$H72,"A",$J$5:$J72)+SUMIF($L$5:$L72,"A",$N$5:$N72)</f>
        <v>27.5</v>
      </c>
      <c r="AH72" s="26">
        <f>+SUMIF($H$5:$H72,"B",$J$5:$J72)+SUMIF($L$5:$L72,"B",$N$5:$N72)</f>
        <v>37.5</v>
      </c>
      <c r="AI72" s="26">
        <f>+SUMIF($H$5:$H72,"C",$J$5:$J72)+SUMIF($L$5:$L72,"C",$N$5:$N72)</f>
        <v>30</v>
      </c>
      <c r="AJ72" s="26">
        <f>+SUMIF($H$5:$H72,"D",$J$5:$J72)+SUMIF($L$5:$L72,"D",$N$5:$N72)</f>
        <v>27.5</v>
      </c>
      <c r="AK72" s="26">
        <f>+SUMIF($H$5:$H72,"E",$J$5:$J72)+SUMIF($L$5:$L72,"E",$N$5:$N72)</f>
        <v>25</v>
      </c>
      <c r="AL72" s="26">
        <f>+SUMIF($H$5:$H72,"F",$J$5:$J72)+SUMIF($L$5:$L72,"F",$N$5:$N72)</f>
        <v>22.5</v>
      </c>
      <c r="AM72" s="26">
        <f>+SUMIF($H$5:$H72,"G",$J$5:$J72)+SUMIF($L$5:$L72,"G",$N$5:$N72)</f>
        <v>20</v>
      </c>
      <c r="AN72" s="26">
        <f>+SUMIF($H$5:$H72,"J",$J$5:$J72)+SUMIF($L$5:$L72,"J",$N$5:$N72)</f>
        <v>107.5</v>
      </c>
      <c r="AO72" s="55">
        <f>+SUM(Q$5:Q72)</f>
        <v>121.5</v>
      </c>
      <c r="AP72" s="55">
        <f>+SUM(S$5:S72)</f>
        <v>159.5</v>
      </c>
      <c r="AQ72" s="55">
        <f>+SUM(U$5:U72)</f>
        <v>116.5</v>
      </c>
      <c r="AR72" s="55">
        <f>+SUM(W$5:W72)</f>
        <v>123</v>
      </c>
      <c r="AS72" s="55">
        <f>+SUM(Y$5:Y72)</f>
        <v>116.5</v>
      </c>
      <c r="AT72" s="55">
        <f>+SUM(AA$5:AA72)</f>
        <v>106</v>
      </c>
      <c r="AU72" s="56">
        <f>+SUM(AC$5:AC72)</f>
        <v>99</v>
      </c>
      <c r="AV72" s="56">
        <f>+SUM(AE$5:AE72)</f>
        <v>94</v>
      </c>
      <c r="AW72" s="57">
        <f>+IF(SUM(P72:AE72)&gt;0,SUM(BA$5:BA72),AX72-AX71+AW71)</f>
        <v>1333.5</v>
      </c>
      <c r="AX72" s="79">
        <v>1000</v>
      </c>
    </row>
    <row r="73" spans="1:52" ht="11.25">
      <c r="A73" t="str">
        <f ca="1">+IF(TODAY()&gt;C73,"ﾚ","")</f>
        <v>ﾚ</v>
      </c>
      <c r="B73">
        <f t="shared" si="18"/>
        <v>69</v>
      </c>
      <c r="C73" s="43">
        <f t="shared" si="23"/>
        <v>40105</v>
      </c>
      <c r="D73" s="44">
        <f>+MONTH(C73)</f>
        <v>10</v>
      </c>
      <c r="E73" s="44">
        <f>+IF(D73&lt;&gt;D72,1,E72+1)</f>
        <v>3</v>
      </c>
      <c r="F73" s="44" t="str">
        <f>+D73&amp;"-"&amp;E73</f>
        <v>10-3</v>
      </c>
      <c r="G73" s="45">
        <f>+G71+1</f>
        <v>68</v>
      </c>
      <c r="H73" s="75" t="s">
        <v>90</v>
      </c>
      <c r="I73" s="44"/>
      <c r="J73" s="47"/>
      <c r="K73" s="48">
        <f>+IF($A73="ﾚ",J73,0)</f>
        <v>0</v>
      </c>
      <c r="L73" s="49"/>
      <c r="M73" s="50"/>
      <c r="N73" s="47"/>
      <c r="O73" s="51">
        <f>+IF($A73="ﾚ",N73,0)</f>
        <v>0</v>
      </c>
      <c r="P73" s="52"/>
      <c r="Q73" s="53"/>
      <c r="R73" s="54"/>
      <c r="S73" s="53"/>
      <c r="T73" s="54"/>
      <c r="U73" s="53"/>
      <c r="V73" s="54"/>
      <c r="W73" s="53"/>
      <c r="X73" s="54"/>
      <c r="Y73" s="53"/>
      <c r="Z73" s="54"/>
      <c r="AA73" s="53"/>
      <c r="AB73" s="54"/>
      <c r="AC73" s="53"/>
      <c r="AD73" s="54"/>
      <c r="AE73" s="53"/>
      <c r="AG73" s="81">
        <f>+SUMIF($H$5:$H73,"A",$J$5:$J73)+SUMIF($L$5:$L73,"A",$N$5:$N73)</f>
        <v>27.5</v>
      </c>
      <c r="AH73" s="81">
        <f>+SUMIF($H$5:$H73,"B",$J$5:$J73)+SUMIF($L$5:$L73,"B",$N$5:$N73)</f>
        <v>37.5</v>
      </c>
      <c r="AI73" s="81">
        <f>+SUMIF($H$5:$H73,"C",$J$5:$J73)+SUMIF($L$5:$L73,"C",$N$5:$N73)</f>
        <v>30</v>
      </c>
      <c r="AJ73" s="81">
        <f>+SUMIF($H$5:$H73,"D",$J$5:$J73)+SUMIF($L$5:$L73,"D",$N$5:$N73)</f>
        <v>27.5</v>
      </c>
      <c r="AK73" s="81">
        <f>+SUMIF($H$5:$H73,"E",$J$5:$J73)+SUMIF($L$5:$L73,"E",$N$5:$N73)</f>
        <v>25</v>
      </c>
      <c r="AL73" s="81">
        <f>+SUMIF($H$5:$H73,"F",$J$5:$J73)+SUMIF($L$5:$L73,"F",$N$5:$N73)</f>
        <v>22.5</v>
      </c>
      <c r="AM73" s="81">
        <f>+SUMIF($H$5:$H73,"G",$J$5:$J73)+SUMIF($L$5:$L73,"G",$N$5:$N73)</f>
        <v>20</v>
      </c>
      <c r="AN73" s="81">
        <f>+SUMIF($H$5:$H73,"J",$J$5:$J73)+SUMIF($L$5:$L73,"J",$N$5:$N73)</f>
        <v>107.5</v>
      </c>
      <c r="AO73" s="82">
        <f>+SUM(Q$5:Q73)</f>
        <v>121.5</v>
      </c>
      <c r="AP73" s="82">
        <f>+SUM(S$5:S73)</f>
        <v>159.5</v>
      </c>
      <c r="AQ73" s="82">
        <f>+SUM(U$5:U73)</f>
        <v>116.5</v>
      </c>
      <c r="AR73" s="82">
        <f>+SUM(W$5:W73)</f>
        <v>123</v>
      </c>
      <c r="AS73" s="82">
        <f>+SUM(Y$5:Y73)</f>
        <v>116.5</v>
      </c>
      <c r="AT73" s="82">
        <f>+SUM(AA$5:AA73)</f>
        <v>106</v>
      </c>
      <c r="AU73" s="56">
        <f>+SUM(AC$5:AC73)</f>
        <v>99</v>
      </c>
      <c r="AV73" s="83">
        <f>+SUM(AE$5:AE73)</f>
        <v>94</v>
      </c>
      <c r="AW73" s="57">
        <f>+IF(SUM(P73:AE73)&gt;0,SUM(BA$5:BA73),AX73-AX71+AW71)</f>
        <v>1333.5</v>
      </c>
      <c r="AX73" s="79">
        <v>1000</v>
      </c>
      <c r="AZ73" s="4">
        <f>+AX73-AX71</f>
        <v>0</v>
      </c>
    </row>
    <row r="74" spans="3:31" ht="11.25">
      <c r="C74" s="84"/>
      <c r="P74" s="8">
        <f aca="true" t="shared" si="31" ref="P74:AE74">SUM(P5:P73)</f>
        <v>45</v>
      </c>
      <c r="Q74" s="8">
        <f t="shared" si="31"/>
        <v>121.5</v>
      </c>
      <c r="R74" s="8">
        <f t="shared" si="31"/>
        <v>89</v>
      </c>
      <c r="S74" s="8">
        <f t="shared" si="31"/>
        <v>159.5</v>
      </c>
      <c r="T74" s="8">
        <f t="shared" si="31"/>
        <v>56</v>
      </c>
      <c r="U74" s="8">
        <f t="shared" si="31"/>
        <v>116.5</v>
      </c>
      <c r="V74" s="8">
        <f t="shared" si="31"/>
        <v>47</v>
      </c>
      <c r="W74" s="8">
        <f t="shared" si="31"/>
        <v>123</v>
      </c>
      <c r="X74" s="8">
        <f t="shared" si="31"/>
        <v>47</v>
      </c>
      <c r="Y74" s="8">
        <f t="shared" si="31"/>
        <v>116.5</v>
      </c>
      <c r="Z74" s="8">
        <f t="shared" si="31"/>
        <v>52</v>
      </c>
      <c r="AA74" s="8">
        <f t="shared" si="31"/>
        <v>106</v>
      </c>
      <c r="AB74" s="8">
        <f t="shared" si="31"/>
        <v>50</v>
      </c>
      <c r="AC74" s="8">
        <f t="shared" si="31"/>
        <v>99</v>
      </c>
      <c r="AD74" s="8">
        <f t="shared" si="31"/>
        <v>52</v>
      </c>
      <c r="AE74" s="8">
        <f t="shared" si="31"/>
        <v>94</v>
      </c>
    </row>
    <row r="75" spans="8:50" ht="11.25">
      <c r="H75" s="85" t="s">
        <v>91</v>
      </c>
      <c r="L75" s="4"/>
      <c r="M75" s="86" t="s">
        <v>92</v>
      </c>
      <c r="N75" s="6"/>
      <c r="O75" s="6"/>
      <c r="P75" s="8"/>
      <c r="Q75" s="7" t="s">
        <v>93</v>
      </c>
      <c r="R75" s="8"/>
      <c r="S75" s="7"/>
      <c r="T75" s="8"/>
      <c r="U75" s="7"/>
      <c r="V75" s="8"/>
      <c r="W75" s="7"/>
      <c r="X75" s="8"/>
      <c r="Y75" s="7"/>
      <c r="Z75" s="8"/>
      <c r="AA75" s="7"/>
      <c r="AB75" s="8"/>
      <c r="AC75" s="7"/>
      <c r="AD75" s="8"/>
      <c r="AE75" s="7"/>
      <c r="AX75" s="9"/>
    </row>
    <row r="76" spans="8:50" ht="11.25">
      <c r="H76" s="3" t="s">
        <v>5</v>
      </c>
      <c r="I76" s="87">
        <f>+SUMIF($H$5:$H$73,"A",I$5:I$73)+SUMIF($L$5:$L$73,"A",M$5:M$73)</f>
        <v>11</v>
      </c>
      <c r="J76" s="88">
        <f>+SUMIF($H$5:$H$73,"A",J$5:J$73)+SUMIF($L$5:$L$73,"A",N$5:N$73)</f>
        <v>27.5</v>
      </c>
      <c r="K76" s="88"/>
      <c r="L76" s="88">
        <f>+SUMIF($H$5:$H$73,"A",K$5:K$73)+SUMIF($L$5:$L$73,"A",O$5:O$73)</f>
        <v>27.5</v>
      </c>
      <c r="M76" s="5"/>
      <c r="N76" s="87">
        <f>+P74</f>
        <v>45</v>
      </c>
      <c r="O76" s="87"/>
      <c r="P76" s="88">
        <f>+Q74</f>
        <v>121.5</v>
      </c>
      <c r="Q76" s="7">
        <f aca="true" t="shared" si="32" ref="Q76:Q84">+J76+P76</f>
        <v>149</v>
      </c>
      <c r="R76" s="8"/>
      <c r="S76" s="7"/>
      <c r="T76" s="8"/>
      <c r="U76" s="7"/>
      <c r="V76" s="8"/>
      <c r="W76" s="7"/>
      <c r="X76" s="8"/>
      <c r="Y76" s="7"/>
      <c r="Z76" s="8"/>
      <c r="AA76" s="7"/>
      <c r="AB76" s="8"/>
      <c r="AC76" s="7"/>
      <c r="AD76" s="8"/>
      <c r="AE76" s="7"/>
      <c r="AX76" s="9"/>
    </row>
    <row r="77" spans="8:50" ht="11.25">
      <c r="H77" s="3" t="s">
        <v>17</v>
      </c>
      <c r="I77" s="87">
        <f>+SUMIF($H$5:$H$73,"B",I$5:I$73)+SUMIF($L$5:$L$73,"B",M$5:M$73)</f>
        <v>15</v>
      </c>
      <c r="J77" s="88">
        <f>+SUMIF($H$5:$H$73,"B",J$5:J$73)+SUMIF($L$5:$L$73,"B",N$5:N$73)</f>
        <v>37.5</v>
      </c>
      <c r="K77" s="88"/>
      <c r="L77" s="88">
        <f>+SUMIF($H$5:$H$73,"B",K$5:K$73)+SUMIF($L$5:$L$73,"B",O$5:O$73)</f>
        <v>37.5</v>
      </c>
      <c r="M77" s="5"/>
      <c r="N77" s="87">
        <f>+R74</f>
        <v>89</v>
      </c>
      <c r="O77" s="87"/>
      <c r="P77" s="88">
        <f>+S74</f>
        <v>159.5</v>
      </c>
      <c r="Q77" s="7">
        <f t="shared" si="32"/>
        <v>197</v>
      </c>
      <c r="R77" s="8"/>
      <c r="S77" s="7"/>
      <c r="T77" s="8"/>
      <c r="U77" s="7"/>
      <c r="V77" s="8"/>
      <c r="W77" s="7"/>
      <c r="X77" s="8"/>
      <c r="Y77" s="7"/>
      <c r="Z77" s="8"/>
      <c r="AA77" s="7"/>
      <c r="AB77" s="8"/>
      <c r="AC77" s="7"/>
      <c r="AD77" s="8"/>
      <c r="AE77" s="7"/>
      <c r="AX77" s="9"/>
    </row>
    <row r="78" spans="8:50" ht="11.25">
      <c r="H78" s="3" t="s">
        <v>46</v>
      </c>
      <c r="I78" s="87">
        <f>+SUMIF($H$5:$H$73,"C",I$5:I$73)+SUMIF($L$5:$L$73,"C",M$5:M$73)</f>
        <v>12</v>
      </c>
      <c r="J78" s="88">
        <f>+SUMIF($H$5:$H$73,"C",J$5:J$73)+SUMIF($L$5:$L$73,"C",N$5:N$73)</f>
        <v>30</v>
      </c>
      <c r="K78" s="88"/>
      <c r="L78" s="88">
        <f>+SUMIF($H$5:$H$73,"C",K$5:K$73)+SUMIF($L$5:$L$73,"C",O$5:O$73)</f>
        <v>30</v>
      </c>
      <c r="M78" s="5"/>
      <c r="N78" s="87">
        <f>+T74</f>
        <v>56</v>
      </c>
      <c r="O78" s="87"/>
      <c r="P78" s="88">
        <f>+U74</f>
        <v>116.5</v>
      </c>
      <c r="Q78" s="7">
        <f t="shared" si="32"/>
        <v>146.5</v>
      </c>
      <c r="R78" s="8"/>
      <c r="S78" s="7"/>
      <c r="T78" s="8"/>
      <c r="U78" s="7"/>
      <c r="V78" s="8"/>
      <c r="W78" s="7"/>
      <c r="X78" s="8"/>
      <c r="Y78" s="7"/>
      <c r="Z78" s="8"/>
      <c r="AA78" s="7"/>
      <c r="AB78" s="8"/>
      <c r="AC78" s="7"/>
      <c r="AD78" s="8"/>
      <c r="AE78" s="7"/>
      <c r="AX78" s="9"/>
    </row>
    <row r="79" spans="8:50" ht="11.25">
      <c r="H79" s="3" t="s">
        <v>24</v>
      </c>
      <c r="I79" s="87">
        <f>+SUMIF($H$5:$H$73,"D",I$5:I$73)+SUMIF($L$5:$L$73,"D",M$5:M$73)</f>
        <v>11</v>
      </c>
      <c r="J79" s="88">
        <f>+SUMIF($H$5:$H$73,"D",J$5:J$73)+SUMIF($L$5:$L$73,"D",N$5:N$73)</f>
        <v>27.5</v>
      </c>
      <c r="K79" s="88"/>
      <c r="L79" s="88">
        <f>+SUMIF($H$5:$H$73,"D",K$5:K$73)+SUMIF($L$5:$L$73,"D",O$5:O$73)</f>
        <v>27.5</v>
      </c>
      <c r="M79" s="5"/>
      <c r="N79" s="87">
        <f>+V74</f>
        <v>47</v>
      </c>
      <c r="O79" s="87"/>
      <c r="P79" s="88">
        <f>+W74</f>
        <v>123</v>
      </c>
      <c r="Q79" s="7">
        <f t="shared" si="32"/>
        <v>150.5</v>
      </c>
      <c r="R79" s="8"/>
      <c r="S79" s="7"/>
      <c r="T79" s="8"/>
      <c r="U79" s="7"/>
      <c r="V79" s="8"/>
      <c r="W79" s="7"/>
      <c r="X79" s="8"/>
      <c r="Y79" s="7"/>
      <c r="Z79" s="8"/>
      <c r="AA79" s="7"/>
      <c r="AB79" s="8"/>
      <c r="AC79" s="7"/>
      <c r="AD79" s="8"/>
      <c r="AE79" s="7"/>
      <c r="AX79" s="9"/>
    </row>
    <row r="80" spans="8:50" ht="11.25">
      <c r="H80" s="3" t="s">
        <v>51</v>
      </c>
      <c r="I80" s="87">
        <f>+SUMIF($H$5:$H$73,"E",I$5:I$73)+SUMIF($L$5:$L$73,"E",M$5:M$73)</f>
        <v>10</v>
      </c>
      <c r="J80" s="88">
        <f>+SUMIF($H$5:$H$73,"E",J$5:J$73)+SUMIF($L$5:$L$73,"E",N$5:N$73)</f>
        <v>25</v>
      </c>
      <c r="K80" s="88"/>
      <c r="L80" s="89">
        <f>+SUMIF($H$5:$H$73,"E",K$5:K$73)+SUMIF($L$5:$L$73,"E",O$5:O$73)</f>
        <v>25</v>
      </c>
      <c r="M80" s="5"/>
      <c r="N80" s="87">
        <f>+X74</f>
        <v>47</v>
      </c>
      <c r="O80" s="87"/>
      <c r="P80" s="88">
        <f>+Y74</f>
        <v>116.5</v>
      </c>
      <c r="Q80" s="7">
        <f t="shared" si="32"/>
        <v>141.5</v>
      </c>
      <c r="R80" s="8"/>
      <c r="S80" s="7"/>
      <c r="T80" s="8"/>
      <c r="U80" s="7"/>
      <c r="V80" s="8"/>
      <c r="W80" s="7"/>
      <c r="X80" s="8"/>
      <c r="Y80" s="7"/>
      <c r="Z80" s="8"/>
      <c r="AA80" s="7"/>
      <c r="AB80" s="8"/>
      <c r="AC80" s="7"/>
      <c r="AD80" s="8"/>
      <c r="AE80" s="7"/>
      <c r="AX80" s="9"/>
    </row>
    <row r="81" spans="8:50" ht="11.25">
      <c r="H81" s="3" t="s">
        <v>54</v>
      </c>
      <c r="I81" s="87">
        <f>+SUMIF($H$5:$H$73,"F",I$5:I$73)+SUMIF($L$5:$L$73,"F",M$5:M$73)</f>
        <v>9</v>
      </c>
      <c r="J81" s="88">
        <f>+SUMIF($H$5:$H$73,"F",J$5:J$73)+SUMIF($L$5:$L$73,"F",N$5:N$73)</f>
        <v>22.5</v>
      </c>
      <c r="K81" s="88"/>
      <c r="L81" s="88">
        <f>+SUMIF($H$5:$H$73,"F",K$5:K$73)+SUMIF($L$5:$L$73,"F",O$5:O$73)</f>
        <v>22.5</v>
      </c>
      <c r="M81" s="5"/>
      <c r="N81" s="87">
        <f>+Z74</f>
        <v>52</v>
      </c>
      <c r="O81" s="87"/>
      <c r="P81" s="88">
        <f>+AA74</f>
        <v>106</v>
      </c>
      <c r="Q81" s="7">
        <f t="shared" si="32"/>
        <v>128.5</v>
      </c>
      <c r="R81" s="8"/>
      <c r="S81" s="7"/>
      <c r="T81" s="8"/>
      <c r="U81" s="7"/>
      <c r="V81" s="8"/>
      <c r="W81" s="7"/>
      <c r="X81" s="8"/>
      <c r="Y81" s="7"/>
      <c r="Z81" s="8"/>
      <c r="AA81" s="7"/>
      <c r="AB81" s="8"/>
      <c r="AC81" s="7"/>
      <c r="AD81" s="8"/>
      <c r="AE81" s="7"/>
      <c r="AX81" s="9"/>
    </row>
    <row r="82" spans="8:50" ht="11.25">
      <c r="H82" s="3" t="s">
        <v>57</v>
      </c>
      <c r="I82" s="87">
        <f>+SUMIF($H$5:$H$73,"G",I$5:I$73)+SUMIF($L$5:$L$73,"G",M$5:M$73)</f>
        <v>8</v>
      </c>
      <c r="J82" s="88">
        <f>+SUMIF($H$5:$H$73,"G",J$5:J$73)+SUMIF($L$5:$L$73,"G",N$5:N$73)</f>
        <v>20</v>
      </c>
      <c r="K82" s="88"/>
      <c r="L82" s="88">
        <f>+SUMIF($H$5:$H$73,"G",K$5:K$73)+SUMIF($L$5:$L$73,"G",O$5:O$73)</f>
        <v>20</v>
      </c>
      <c r="M82" s="5"/>
      <c r="N82" s="87">
        <f>+AB74</f>
        <v>50</v>
      </c>
      <c r="O82" s="87"/>
      <c r="P82" s="88">
        <f>+AC74</f>
        <v>99</v>
      </c>
      <c r="Q82" s="7">
        <f t="shared" si="32"/>
        <v>119</v>
      </c>
      <c r="R82" s="8"/>
      <c r="S82" s="7"/>
      <c r="T82" s="8"/>
      <c r="U82" s="7"/>
      <c r="V82" s="8"/>
      <c r="W82" s="7"/>
      <c r="X82" s="8"/>
      <c r="Y82" s="7"/>
      <c r="Z82" s="8"/>
      <c r="AA82" s="7"/>
      <c r="AB82" s="8"/>
      <c r="AC82" s="7"/>
      <c r="AD82" s="8"/>
      <c r="AE82" s="7"/>
      <c r="AX82" s="9"/>
    </row>
    <row r="83" spans="8:50" ht="11.25">
      <c r="H83" s="3" t="s">
        <v>60</v>
      </c>
      <c r="I83" s="87">
        <f>+SUMIF($H$5:$H$73,"J",I$5:I$73)+SUMIF($L$5:$L$73,"J",M$5:M$73)</f>
        <v>43</v>
      </c>
      <c r="J83" s="88">
        <f>+SUMIF($H$5:$H$73,"J",J$5:J$73)+SUMIF($L$5:$L$73,"J",N$5:N$73)</f>
        <v>107.5</v>
      </c>
      <c r="K83" s="88"/>
      <c r="L83" s="88">
        <f>+SUMIF($H$5:$H$73,"J",K$5:K$73)+SUMIF($L$5:$L$73,"J",O$5:O$73)</f>
        <v>107.5</v>
      </c>
      <c r="M83" s="5"/>
      <c r="N83" s="87">
        <f>AD74</f>
        <v>52</v>
      </c>
      <c r="O83" s="87"/>
      <c r="P83" s="88">
        <f>+AE74</f>
        <v>94</v>
      </c>
      <c r="Q83" s="7">
        <f t="shared" si="32"/>
        <v>201.5</v>
      </c>
      <c r="R83" s="8"/>
      <c r="S83" s="7"/>
      <c r="T83" s="8"/>
      <c r="U83" s="7"/>
      <c r="V83" s="8"/>
      <c r="W83" s="7"/>
      <c r="X83" s="8"/>
      <c r="Y83" s="7"/>
      <c r="Z83" s="8"/>
      <c r="AA83" s="7"/>
      <c r="AB83" s="8"/>
      <c r="AC83" s="7"/>
      <c r="AD83" s="8"/>
      <c r="AE83" s="7"/>
      <c r="AX83" s="9"/>
    </row>
    <row r="84" spans="10:50" ht="11.25">
      <c r="J84" s="8">
        <f>SUM(J76:J83)</f>
        <v>297.5</v>
      </c>
      <c r="K84" s="8"/>
      <c r="L84" s="8">
        <f>SUM(L76:L83)</f>
        <v>297.5</v>
      </c>
      <c r="M84" s="88"/>
      <c r="N84" s="87"/>
      <c r="O84" s="87"/>
      <c r="P84" s="8">
        <f>SUM(P76:P83)</f>
        <v>936</v>
      </c>
      <c r="Q84" s="7">
        <f t="shared" si="32"/>
        <v>1233.5</v>
      </c>
      <c r="R84" s="8"/>
      <c r="S84" s="7"/>
      <c r="T84" s="8"/>
      <c r="U84" s="7"/>
      <c r="V84" s="8"/>
      <c r="W84" s="7"/>
      <c r="X84" s="8"/>
      <c r="Y84" s="7"/>
      <c r="Z84" s="8"/>
      <c r="AA84" s="7"/>
      <c r="AB84" s="8"/>
      <c r="AC84" s="7"/>
      <c r="AD84" s="8"/>
      <c r="AE84" s="7"/>
      <c r="AX84" s="9"/>
    </row>
    <row r="85" ht="11.25">
      <c r="P85" s="90">
        <f>+L84+P84</f>
        <v>1233.5</v>
      </c>
    </row>
  </sheetData>
  <mergeCells count="10">
    <mergeCell ref="H2:O3"/>
    <mergeCell ref="X3:Y3"/>
    <mergeCell ref="Z3:AA3"/>
    <mergeCell ref="AD3:AE3"/>
    <mergeCell ref="P2:AE2"/>
    <mergeCell ref="P3:Q3"/>
    <mergeCell ref="R3:S3"/>
    <mergeCell ref="T3:U3"/>
    <mergeCell ref="V3:W3"/>
    <mergeCell ref="AB3:AC3"/>
  </mergeCells>
  <conditionalFormatting sqref="C5:AE73">
    <cfRule type="expression" priority="1" dxfId="0" stopIfTrue="1">
      <formula>$A5="ﾚ"</formula>
    </cfRule>
  </conditionalFormatting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3" r:id="rId2"/>
  <headerFooter alignWithMargins="0">
    <oddFooter>&amp;L&amp;F &amp;A&amp;C&amp;P/&amp;N&amp;R&amp;D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TatsuoF</dc:creator>
  <cp:keywords/>
  <dc:description/>
  <cp:lastModifiedBy>TatsuoF</cp:lastModifiedBy>
  <dcterms:created xsi:type="dcterms:W3CDTF">2010-08-24T18:27:59Z</dcterms:created>
  <dcterms:modified xsi:type="dcterms:W3CDTF">2010-08-24T18:28:21Z</dcterms:modified>
  <cp:category/>
  <cp:version/>
  <cp:contentType/>
  <cp:contentStatus/>
</cp:coreProperties>
</file>