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035" windowHeight="843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M16" i="1"/>
  <c r="D19" i="1" l="1"/>
  <c r="D21" i="1"/>
  <c r="H18" i="1"/>
  <c r="H17" i="1"/>
  <c r="E11" i="1"/>
  <c r="E13" i="1" s="1"/>
  <c r="E14" i="1" s="1"/>
  <c r="E19" i="1" s="1"/>
  <c r="E21" i="1" s="1"/>
  <c r="H16" i="1"/>
  <c r="E7" i="1"/>
  <c r="H7" i="1"/>
  <c r="G7" i="1"/>
  <c r="F7" i="1"/>
  <c r="F11" i="1" l="1"/>
  <c r="G11" i="1" l="1"/>
  <c r="H11" i="1" s="1"/>
  <c r="H12" i="1" s="1"/>
  <c r="H14" i="1" s="1"/>
  <c r="H19" i="1" s="1"/>
  <c r="H21" i="1" s="1"/>
  <c r="K16" i="1"/>
  <c r="F12" i="1"/>
  <c r="F14" i="1" s="1"/>
  <c r="F19" i="1" s="1"/>
  <c r="F21" i="1" s="1"/>
  <c r="L18" i="1" l="1"/>
  <c r="K18" i="1"/>
  <c r="G12" i="1"/>
  <c r="G14" i="1" s="1"/>
  <c r="G19" i="1" s="1"/>
  <c r="G21" i="1" s="1"/>
  <c r="D22" i="1" s="1"/>
</calcChain>
</file>

<file path=xl/sharedStrings.xml><?xml version="1.0" encoding="utf-8"?>
<sst xmlns="http://schemas.openxmlformats.org/spreadsheetml/2006/main" count="39" uniqueCount="39">
  <si>
    <t>Y1</t>
    <phoneticPr fontId="3"/>
  </si>
  <si>
    <t>Y2</t>
    <phoneticPr fontId="3"/>
  </si>
  <si>
    <t>Y3</t>
  </si>
  <si>
    <t>Y4</t>
  </si>
  <si>
    <t>減価償却費</t>
    <rPh sb="0" eb="2">
      <t>ゲンカ</t>
    </rPh>
    <rPh sb="2" eb="4">
      <t>ショウキャク</t>
    </rPh>
    <rPh sb="4" eb="5">
      <t>ヒ</t>
    </rPh>
    <phoneticPr fontId="3"/>
  </si>
  <si>
    <t>CIF</t>
    <phoneticPr fontId="3"/>
  </si>
  <si>
    <t>COF</t>
    <phoneticPr fontId="3"/>
  </si>
  <si>
    <t>税引後CIF</t>
    <rPh sb="0" eb="2">
      <t>ゼイビキ</t>
    </rPh>
    <rPh sb="2" eb="3">
      <t>ゴ</t>
    </rPh>
    <phoneticPr fontId="3"/>
  </si>
  <si>
    <t>税前利益(CIF-COF)×0.6</t>
    <rPh sb="0" eb="1">
      <t>ゼイ</t>
    </rPh>
    <rPh sb="1" eb="2">
      <t>マエ</t>
    </rPh>
    <rPh sb="2" eb="4">
      <t>リエキ</t>
    </rPh>
    <phoneticPr fontId="3"/>
  </si>
  <si>
    <t>赤字分TS</t>
    <rPh sb="0" eb="2">
      <t>アカジ</t>
    </rPh>
    <rPh sb="2" eb="3">
      <t>ブン</t>
    </rPh>
    <phoneticPr fontId="3"/>
  </si>
  <si>
    <t>運転資金増減</t>
    <rPh sb="0" eb="2">
      <t>ウンテン</t>
    </rPh>
    <rPh sb="2" eb="4">
      <t>シキン</t>
    </rPh>
    <rPh sb="4" eb="6">
      <t>ゾウゲン</t>
    </rPh>
    <phoneticPr fontId="3"/>
  </si>
  <si>
    <t>在庫</t>
    <rPh sb="0" eb="2">
      <t>ザイコ</t>
    </rPh>
    <phoneticPr fontId="3"/>
  </si>
  <si>
    <t>売上債権</t>
    <rPh sb="0" eb="2">
      <t>ウリアゲ</t>
    </rPh>
    <rPh sb="2" eb="4">
      <t>サイケン</t>
    </rPh>
    <phoneticPr fontId="3"/>
  </si>
  <si>
    <t>仕入債務</t>
    <rPh sb="0" eb="2">
      <t>シイ</t>
    </rPh>
    <rPh sb="2" eb="4">
      <t>サイム</t>
    </rPh>
    <phoneticPr fontId="3"/>
  </si>
  <si>
    <t>正味CF</t>
    <rPh sb="0" eb="2">
      <t>ショウミ</t>
    </rPh>
    <phoneticPr fontId="3"/>
  </si>
  <si>
    <t>福利現価係数</t>
    <rPh sb="0" eb="2">
      <t>フクリ</t>
    </rPh>
    <rPh sb="2" eb="4">
      <t>ゲンカ</t>
    </rPh>
    <rPh sb="4" eb="6">
      <t>ケイスウ</t>
    </rPh>
    <phoneticPr fontId="3"/>
  </si>
  <si>
    <t>予測販売数量</t>
    <rPh sb="0" eb="2">
      <t>ヨソク</t>
    </rPh>
    <rPh sb="2" eb="4">
      <t>ハンバイ</t>
    </rPh>
    <rPh sb="4" eb="6">
      <t>スウリョウ</t>
    </rPh>
    <phoneticPr fontId="3"/>
  </si>
  <si>
    <t>(販売単価―製造単価)</t>
    <rPh sb="1" eb="3">
      <t>ハンバイ</t>
    </rPh>
    <rPh sb="3" eb="5">
      <t>タンカ</t>
    </rPh>
    <rPh sb="6" eb="8">
      <t>セイゾウ</t>
    </rPh>
    <rPh sb="8" eb="10">
      <t>タンカ</t>
    </rPh>
    <phoneticPr fontId="3"/>
  </si>
  <si>
    <t>数量×限界利益単価(千円)</t>
    <rPh sb="0" eb="2">
      <t>スウリョウ</t>
    </rPh>
    <rPh sb="3" eb="5">
      <t>ゲンカイ</t>
    </rPh>
    <rPh sb="5" eb="7">
      <t>リエキ</t>
    </rPh>
    <rPh sb="7" eb="9">
      <t>タンカ</t>
    </rPh>
    <rPh sb="10" eb="12">
      <t>センエン</t>
    </rPh>
    <phoneticPr fontId="3"/>
  </si>
  <si>
    <t>設備の購入。最終年は簿価で売却とみなす</t>
    <rPh sb="0" eb="2">
      <t>セツビ</t>
    </rPh>
    <rPh sb="3" eb="5">
      <t>コウニュウ</t>
    </rPh>
    <rPh sb="6" eb="9">
      <t>サイシュウネン</t>
    </rPh>
    <rPh sb="10" eb="12">
      <t>ボカ</t>
    </rPh>
    <rPh sb="13" eb="15">
      <t>バイキャク</t>
    </rPh>
    <phoneticPr fontId="3"/>
  </si>
  <si>
    <t>購入価格×0.9÷4</t>
    <rPh sb="0" eb="2">
      <t>コウニュウ</t>
    </rPh>
    <rPh sb="2" eb="4">
      <t>カカク</t>
    </rPh>
    <phoneticPr fontId="3"/>
  </si>
  <si>
    <t>黒字分税前利益×0.6</t>
    <rPh sb="0" eb="2">
      <t>クロジ</t>
    </rPh>
    <rPh sb="2" eb="3">
      <t>ブン</t>
    </rPh>
    <rPh sb="3" eb="4">
      <t>ゼイ</t>
    </rPh>
    <rPh sb="4" eb="5">
      <t>マエ</t>
    </rPh>
    <rPh sb="5" eb="7">
      <t>リエキ</t>
    </rPh>
    <phoneticPr fontId="3"/>
  </si>
  <si>
    <t>赤字の場合、×0.4のTSが生じる</t>
    <rPh sb="0" eb="2">
      <t>アカジ</t>
    </rPh>
    <rPh sb="3" eb="5">
      <t>バアイ</t>
    </rPh>
    <rPh sb="14" eb="15">
      <t>ショウ</t>
    </rPh>
    <phoneticPr fontId="3"/>
  </si>
  <si>
    <t>イケカコ Lecture9 問題3 エクセル解法</t>
    <rPh sb="14" eb="16">
      <t>モンダイ</t>
    </rPh>
    <rPh sb="22" eb="24">
      <t>カイホウ</t>
    </rPh>
    <phoneticPr fontId="3"/>
  </si>
  <si>
    <t>単位：個、千円</t>
    <rPh sb="0" eb="2">
      <t>タンイ</t>
    </rPh>
    <rPh sb="3" eb="4">
      <t>コ</t>
    </rPh>
    <rPh sb="5" eb="7">
      <t>センエン</t>
    </rPh>
    <phoneticPr fontId="3"/>
  </si>
  <si>
    <t>設備購入費用</t>
    <rPh sb="0" eb="2">
      <t>セツビ</t>
    </rPh>
    <rPh sb="2" eb="4">
      <t>コウニュウ</t>
    </rPh>
    <rPh sb="4" eb="6">
      <t>ヒヨウ</t>
    </rPh>
    <phoneticPr fontId="3"/>
  </si>
  <si>
    <t>期首の運転資金増減は、前期の正味CFに反映。最終年で全て回収し、±ゼロにする。</t>
    <rPh sb="0" eb="2">
      <t>キシュ</t>
    </rPh>
    <rPh sb="3" eb="5">
      <t>ウンテン</t>
    </rPh>
    <rPh sb="5" eb="7">
      <t>シキン</t>
    </rPh>
    <rPh sb="7" eb="9">
      <t>ゾウゲン</t>
    </rPh>
    <rPh sb="11" eb="13">
      <t>ゼンキ</t>
    </rPh>
    <rPh sb="14" eb="16">
      <t>ショウミ</t>
    </rPh>
    <rPh sb="19" eb="21">
      <t>ハンエイ</t>
    </rPh>
    <rPh sb="22" eb="25">
      <t>サイシュウネン</t>
    </rPh>
    <rPh sb="26" eb="27">
      <t>スベ</t>
    </rPh>
    <rPh sb="28" eb="30">
      <t>カイシュウ</t>
    </rPh>
    <phoneticPr fontId="3"/>
  </si>
  <si>
    <t>←ここが答え。手計算で試行錯誤は時間がもったいない。エクセルで先に正解を当て。後から電卓で計算し、結果が一致することを確認すればOk。</t>
    <rPh sb="4" eb="5">
      <t>コタ</t>
    </rPh>
    <rPh sb="7" eb="8">
      <t>テ</t>
    </rPh>
    <rPh sb="8" eb="10">
      <t>ケイサン</t>
    </rPh>
    <rPh sb="11" eb="13">
      <t>シコウ</t>
    </rPh>
    <rPh sb="13" eb="15">
      <t>サクゴ</t>
    </rPh>
    <rPh sb="16" eb="18">
      <t>ジカン</t>
    </rPh>
    <rPh sb="31" eb="32">
      <t>サキ</t>
    </rPh>
    <rPh sb="33" eb="35">
      <t>セイカイ</t>
    </rPh>
    <rPh sb="36" eb="37">
      <t>ア</t>
    </rPh>
    <rPh sb="39" eb="40">
      <t>アト</t>
    </rPh>
    <rPh sb="42" eb="44">
      <t>デンタク</t>
    </rPh>
    <rPh sb="45" eb="47">
      <t>ケイサン</t>
    </rPh>
    <rPh sb="49" eb="51">
      <t>ケッカ</t>
    </rPh>
    <rPh sb="52" eb="54">
      <t>イッチ</t>
    </rPh>
    <rPh sb="59" eb="61">
      <t>カクニン</t>
    </rPh>
    <phoneticPr fontId="3"/>
  </si>
  <si>
    <t>補足)税引後CIFボックス(Y2)</t>
    <rPh sb="0" eb="2">
      <t>ホソク</t>
    </rPh>
    <rPh sb="3" eb="5">
      <t>ゼイビ</t>
    </rPh>
    <rPh sb="5" eb="6">
      <t>ゴ</t>
    </rPh>
    <phoneticPr fontId="3"/>
  </si>
  <si>
    <t>CIF</t>
    <phoneticPr fontId="3"/>
  </si>
  <si>
    <t>COF</t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</si>
  <si>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</si>
  <si>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税前利益</t>
    <rPh sb="0" eb="1">
      <t>ゼイ</t>
    </rPh>
    <rPh sb="1" eb="2">
      <t>マエ</t>
    </rPh>
    <rPh sb="2" eb="4">
      <t>リエキ</t>
    </rPh>
    <phoneticPr fontId="3"/>
  </si>
  <si>
    <t>税引後利益</t>
    <rPh sb="0" eb="2">
      <t>ゼイビ</t>
    </rPh>
    <rPh sb="2" eb="3">
      <t>ゴ</t>
    </rPh>
    <rPh sb="3" eb="5">
      <t>リエキ</t>
    </rPh>
    <phoneticPr fontId="3"/>
  </si>
  <si>
    <t>×0.6</t>
    <phoneticPr fontId="3"/>
  </si>
  <si>
    <t>売上収入</t>
    <rPh sb="0" eb="2">
      <t>ウリアゲ</t>
    </rPh>
    <rPh sb="2" eb="4">
      <t>シュウニュウ</t>
    </rPh>
    <phoneticPr fontId="3"/>
  </si>
  <si>
    <t>製造費用支出</t>
    <rPh sb="0" eb="2">
      <t>セイゾウ</t>
    </rPh>
    <rPh sb="2" eb="4">
      <t>ヒヨウ</t>
    </rPh>
    <rPh sb="4" eb="6">
      <t>シシュツ</t>
    </rPh>
    <phoneticPr fontId="3"/>
  </si>
  <si>
    <t>限界利益単価</t>
    <rPh sb="0" eb="2">
      <t>ゲンカイ</t>
    </rPh>
    <rPh sb="2" eb="4">
      <t>リエキ</t>
    </rPh>
    <rPh sb="4" eb="6">
      <t>タンカ</t>
    </rPh>
    <phoneticPr fontId="3"/>
  </si>
  <si>
    <t>限界利益額</t>
    <rPh sb="0" eb="2">
      <t>ゲンカイ</t>
    </rPh>
    <rPh sb="2" eb="4">
      <t>リエキ</t>
    </rPh>
    <rPh sb="4" eb="5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</si>
</sst>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0;[Red]\-#,##0.0000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auto="1"/>
      </top>
      <bottom/>
      <diagonal/>
    </border>
    <border>
      <left/>
      <right style="medium">
        <color rgb="FF0000FF"/>
      </right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38" fontId="1" fillId="0" borderId="0" xfId="1" applyFont="1">
      <alignment vertical="center"/>
    </xf>
    <xf numFmtId="38" fontId="5" fillId="0" borderId="0" xfId="2" applyNumberFormat="1" applyFont="1">
      <alignment vertical="center"/>
    </xf>
    <xf numFmtId="176" fontId="6" fillId="0" borderId="0" xfId="1" applyNumberFormat="1" applyFont="1">
      <alignment vertical="center"/>
    </xf>
    <xf numFmtId="38" fontId="1" fillId="2" borderId="0" xfId="1" applyFont="1" applyFill="1">
      <alignment vertical="center"/>
    </xf>
    <xf numFmtId="38" fontId="1" fillId="0" borderId="0" xfId="1" applyFont="1" applyAlignment="1">
      <alignment horizontal="center" vertical="center" wrapText="1"/>
    </xf>
    <xf numFmtId="38" fontId="1" fillId="0" borderId="2" xfId="1" applyFont="1" applyBorder="1">
      <alignment vertical="center"/>
    </xf>
    <xf numFmtId="38" fontId="1" fillId="0" borderId="3" xfId="1" applyFont="1" applyBorder="1">
      <alignment vertical="center"/>
    </xf>
    <xf numFmtId="38" fontId="1" fillId="0" borderId="4" xfId="1" applyFont="1" applyBorder="1">
      <alignment vertical="center"/>
    </xf>
    <xf numFmtId="38" fontId="1" fillId="0" borderId="5" xfId="1" applyFont="1" applyBorder="1">
      <alignment vertical="center"/>
    </xf>
    <xf numFmtId="38" fontId="1" fillId="0" borderId="6" xfId="1" applyFont="1" applyBorder="1">
      <alignment vertical="center"/>
    </xf>
    <xf numFmtId="38" fontId="1" fillId="2" borderId="6" xfId="1" applyFont="1" applyFill="1" applyBorder="1">
      <alignment vertical="center"/>
    </xf>
    <xf numFmtId="38" fontId="1" fillId="0" borderId="7" xfId="1" applyFont="1" applyBorder="1">
      <alignment vertical="center"/>
    </xf>
    <xf numFmtId="38" fontId="1" fillId="0" borderId="8" xfId="1" applyFont="1" applyBorder="1">
      <alignment vertical="center"/>
    </xf>
    <xf numFmtId="38" fontId="1" fillId="0" borderId="9" xfId="1" applyFont="1" applyBorder="1">
      <alignment vertical="center"/>
    </xf>
    <xf numFmtId="38" fontId="1" fillId="3" borderId="0" xfId="1" applyFont="1" applyFill="1">
      <alignment vertical="center"/>
    </xf>
    <xf numFmtId="38" fontId="7" fillId="0" borderId="0" xfId="1" applyFont="1">
      <alignment vertical="center"/>
    </xf>
    <xf numFmtId="38" fontId="1" fillId="0" borderId="1" xfId="1" applyFont="1" applyBorder="1" applyAlignment="1">
      <alignment horizontal="center" vertical="center"/>
    </xf>
    <xf numFmtId="38" fontId="1" fillId="0" borderId="12" xfId="1" applyFont="1" applyBorder="1" applyAlignment="1">
      <alignment horizontal="center" vertical="center"/>
    </xf>
    <xf numFmtId="38" fontId="1" fillId="0" borderId="13" xfId="1" applyFont="1" applyBorder="1" applyAlignment="1">
      <alignment horizontal="center" vertical="center"/>
    </xf>
    <xf numFmtId="38" fontId="1" fillId="0" borderId="10" xfId="1" applyFont="1" applyBorder="1" applyAlignment="1">
      <alignment horizontal="center" vertical="center"/>
    </xf>
    <xf numFmtId="38" fontId="1" fillId="0" borderId="2" xfId="1" applyFont="1" applyBorder="1" applyAlignment="1">
      <alignment horizontal="center" vertical="center"/>
    </xf>
    <xf numFmtId="38" fontId="1" fillId="0" borderId="4" xfId="1" applyFont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0" borderId="14" xfId="1" applyFont="1" applyBorder="1">
      <alignment vertical="center"/>
    </xf>
    <xf numFmtId="38" fontId="1" fillId="0" borderId="15" xfId="1" applyFont="1" applyBorder="1" applyAlignment="1">
      <alignment horizontal="center" vertical="center"/>
    </xf>
    <xf numFmtId="38" fontId="1" fillId="0" borderId="14" xfId="1" applyFont="1" applyBorder="1" applyAlignment="1">
      <alignment horizontal="center" vertical="center"/>
    </xf>
    <xf numFmtId="38" fontId="1" fillId="0" borderId="15" xfId="1" applyFont="1" applyBorder="1">
      <alignment vertical="center"/>
    </xf>
    <xf numFmtId="38" fontId="1" fillId="4" borderId="16" xfId="1" applyFont="1" applyFill="1" applyBorder="1" applyAlignment="1">
      <alignment horizontal="center" vertical="center"/>
    </xf>
    <xf numFmtId="38" fontId="1" fillId="4" borderId="17" xfId="1" applyFont="1" applyFill="1" applyBorder="1" applyAlignment="1">
      <alignment horizontal="center" vertical="center"/>
    </xf>
    <xf numFmtId="38" fontId="1" fillId="4" borderId="18" xfId="1" applyFont="1" applyFill="1" applyBorder="1" applyAlignment="1">
      <alignment horizontal="center" vertical="center"/>
    </xf>
    <xf numFmtId="38" fontId="1" fillId="4" borderId="19" xfId="1" applyFont="1" applyFill="1" applyBorder="1">
      <alignment vertical="center"/>
    </xf>
    <xf numFmtId="38" fontId="1" fillId="4" borderId="21" xfId="1" applyFont="1" applyFill="1" applyBorder="1" applyAlignment="1">
      <alignment horizontal="center" vertical="center"/>
    </xf>
    <xf numFmtId="38" fontId="1" fillId="4" borderId="20" xfId="1" applyFont="1" applyFill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9525</xdr:rowOff>
    </xdr:from>
    <xdr:to>
      <xdr:col>11</xdr:col>
      <xdr:colOff>142875</xdr:colOff>
      <xdr:row>17</xdr:row>
      <xdr:rowOff>28575</xdr:rowOff>
    </xdr:to>
    <xdr:cxnSp macro="">
      <xdr:nvCxnSpPr>
        <xdr:cNvPr id="3" name="直線矢印コネクタ 2"/>
        <xdr:cNvCxnSpPr/>
      </xdr:nvCxnSpPr>
      <xdr:spPr>
        <a:xfrm flipH="1" flipV="1">
          <a:off x="3838575" y="1838325"/>
          <a:ext cx="5334000" cy="800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2"/>
  <sheetViews>
    <sheetView tabSelected="1" workbookViewId="0">
      <selection activeCell="I4" sqref="I4"/>
    </sheetView>
  </sheetViews>
  <sheetFormatPr defaultRowHeight="12" x14ac:dyDescent="0.15"/>
  <cols>
    <col min="1" max="1" width="3" style="1" customWidth="1"/>
    <col min="2" max="2" width="10.625" style="1" customWidth="1"/>
    <col min="3" max="3" width="9.25" style="1" bestFit="1" customWidth="1"/>
    <col min="4" max="4" width="9.25" style="1" customWidth="1"/>
    <col min="5" max="8" width="9.125" style="1" bestFit="1" customWidth="1"/>
    <col min="9" max="9" width="33.375" style="1" bestFit="1" customWidth="1"/>
    <col min="10" max="10" width="9" style="1"/>
    <col min="11" max="11" width="7.5" style="1" customWidth="1"/>
    <col min="12" max="12" width="9.75" style="1" customWidth="1"/>
    <col min="13" max="13" width="18.625" style="1" customWidth="1"/>
    <col min="14" max="16384" width="9" style="1"/>
  </cols>
  <sheetData>
    <row r="1" spans="2:13" x14ac:dyDescent="0.15">
      <c r="B1" s="1" t="s">
        <v>23</v>
      </c>
    </row>
    <row r="2" spans="2:13" x14ac:dyDescent="0.15">
      <c r="H2" s="1" t="s">
        <v>24</v>
      </c>
    </row>
    <row r="4" spans="2:13" x14ac:dyDescent="0.15">
      <c r="E4" s="1" t="s">
        <v>0</v>
      </c>
      <c r="F4" s="1" t="s">
        <v>1</v>
      </c>
      <c r="G4" s="1" t="s">
        <v>2</v>
      </c>
      <c r="H4" s="1" t="s">
        <v>3</v>
      </c>
    </row>
    <row r="5" spans="2:13" x14ac:dyDescent="0.15">
      <c r="E5" s="1">
        <v>600</v>
      </c>
      <c r="F5" s="1">
        <v>1200</v>
      </c>
      <c r="G5" s="1">
        <v>1800</v>
      </c>
      <c r="H5" s="1">
        <v>1500</v>
      </c>
      <c r="I5" s="1" t="s">
        <v>16</v>
      </c>
    </row>
    <row r="6" spans="2:13" x14ac:dyDescent="0.15">
      <c r="C6" s="1" t="s">
        <v>37</v>
      </c>
      <c r="D6" s="2"/>
      <c r="E6" s="1">
        <v>200</v>
      </c>
      <c r="F6" s="1">
        <v>200</v>
      </c>
      <c r="G6" s="1">
        <v>200</v>
      </c>
      <c r="H6" s="1">
        <v>200</v>
      </c>
      <c r="I6" s="1" t="s">
        <v>17</v>
      </c>
    </row>
    <row r="7" spans="2:13" x14ac:dyDescent="0.15">
      <c r="B7" s="1" t="s">
        <v>5</v>
      </c>
      <c r="C7" s="4" t="s">
        <v>38</v>
      </c>
      <c r="D7" s="2"/>
      <c r="E7" s="10">
        <f>+E5*E6</f>
        <v>120000</v>
      </c>
      <c r="F7" s="10">
        <f t="shared" ref="F7:H7" si="0">+F5*F6</f>
        <v>240000</v>
      </c>
      <c r="G7" s="10">
        <f t="shared" si="0"/>
        <v>360000</v>
      </c>
      <c r="H7" s="10">
        <f t="shared" si="0"/>
        <v>300000</v>
      </c>
      <c r="I7" s="1" t="s">
        <v>18</v>
      </c>
    </row>
    <row r="10" spans="2:13" x14ac:dyDescent="0.15">
      <c r="B10" s="1" t="s">
        <v>25</v>
      </c>
      <c r="D10" s="1">
        <v>-600000</v>
      </c>
      <c r="H10" s="4">
        <v>60000</v>
      </c>
      <c r="I10" s="1" t="s">
        <v>19</v>
      </c>
      <c r="K10" s="1" t="s">
        <v>28</v>
      </c>
    </row>
    <row r="11" spans="2:13" x14ac:dyDescent="0.15">
      <c r="B11" s="1" t="s">
        <v>6</v>
      </c>
      <c r="C11" s="1" t="s">
        <v>4</v>
      </c>
      <c r="E11" s="1">
        <f>-D10*0.9/4</f>
        <v>135000</v>
      </c>
      <c r="F11" s="1">
        <f>+E11</f>
        <v>135000</v>
      </c>
      <c r="G11" s="1">
        <f>+F11</f>
        <v>135000</v>
      </c>
      <c r="H11" s="1">
        <f>+G11</f>
        <v>135000</v>
      </c>
      <c r="I11" s="1" t="s">
        <v>20</v>
      </c>
    </row>
    <row r="12" spans="2:13" x14ac:dyDescent="0.15">
      <c r="B12" s="6" t="s">
        <v>8</v>
      </c>
      <c r="C12" s="7"/>
      <c r="D12" s="7"/>
      <c r="E12" s="7"/>
      <c r="F12" s="7">
        <f>+(F7-F11)*0.6</f>
        <v>63000</v>
      </c>
      <c r="G12" s="7">
        <f>+(G7-G11)*0.6</f>
        <v>135000</v>
      </c>
      <c r="H12" s="7">
        <f>+(H7-H11)*0.6</f>
        <v>99000</v>
      </c>
      <c r="I12" s="8" t="s">
        <v>21</v>
      </c>
      <c r="K12" s="18" t="s">
        <v>30</v>
      </c>
      <c r="L12" s="19"/>
      <c r="M12" s="17" t="s">
        <v>29</v>
      </c>
    </row>
    <row r="13" spans="2:13" x14ac:dyDescent="0.15">
      <c r="B13" s="9" t="s">
        <v>9</v>
      </c>
      <c r="C13" s="10"/>
      <c r="D13" s="10"/>
      <c r="E13" s="11">
        <f>+(E11-E7)*0.4</f>
        <v>6000</v>
      </c>
      <c r="F13" s="10"/>
      <c r="G13" s="10"/>
      <c r="H13" s="10"/>
      <c r="I13" s="12" t="s">
        <v>22</v>
      </c>
      <c r="K13" s="21" t="s">
        <v>36</v>
      </c>
      <c r="L13" s="22"/>
      <c r="M13" s="20" t="s">
        <v>35</v>
      </c>
    </row>
    <row r="14" spans="2:13" ht="12.75" thickBot="1" x14ac:dyDescent="0.2">
      <c r="B14" s="1" t="s">
        <v>7</v>
      </c>
      <c r="D14" s="14"/>
      <c r="E14" s="14">
        <f>+E7+E13</f>
        <v>126000</v>
      </c>
      <c r="F14" s="14">
        <f>+SUM(F11:F12)</f>
        <v>198000</v>
      </c>
      <c r="G14" s="14">
        <f>+SUM(G11:G12)</f>
        <v>270000</v>
      </c>
      <c r="H14" s="14">
        <f>+SUM(H11:H12)</f>
        <v>234000</v>
      </c>
      <c r="K14" s="25">
        <f>+F5*600</f>
        <v>720000</v>
      </c>
      <c r="L14" s="26"/>
      <c r="M14" s="23"/>
    </row>
    <row r="15" spans="2:13" x14ac:dyDescent="0.15">
      <c r="K15" s="28" t="s">
        <v>31</v>
      </c>
      <c r="L15" s="29"/>
      <c r="M15" s="24"/>
    </row>
    <row r="16" spans="2:13" ht="12.75" thickBot="1" x14ac:dyDescent="0.2">
      <c r="B16" s="5" t="s">
        <v>10</v>
      </c>
      <c r="C16" s="1" t="s">
        <v>11</v>
      </c>
      <c r="D16" s="15">
        <v>-60000</v>
      </c>
      <c r="E16" s="15">
        <v>-90000</v>
      </c>
      <c r="F16" s="15">
        <v>-30000</v>
      </c>
      <c r="H16" s="15">
        <f>-SUM(D16:F16)</f>
        <v>180000</v>
      </c>
      <c r="I16" s="5" t="s">
        <v>26</v>
      </c>
      <c r="K16" s="30">
        <f>+F11</f>
        <v>135000</v>
      </c>
      <c r="L16" s="32"/>
      <c r="M16" s="24">
        <f>+F5*800</f>
        <v>960000</v>
      </c>
    </row>
    <row r="17" spans="2:13" x14ac:dyDescent="0.15">
      <c r="B17" s="5"/>
      <c r="C17" s="1" t="s">
        <v>12</v>
      </c>
      <c r="E17" s="15">
        <v>-60000</v>
      </c>
      <c r="F17" s="15">
        <v>20000</v>
      </c>
      <c r="H17" s="15">
        <f>SUM(E17:F17)</f>
        <v>-40000</v>
      </c>
      <c r="I17" s="5"/>
      <c r="K17" s="27" t="s">
        <v>32</v>
      </c>
      <c r="L17" s="33" t="s">
        <v>33</v>
      </c>
      <c r="M17" s="24"/>
    </row>
    <row r="18" spans="2:13" ht="12.75" thickBot="1" x14ac:dyDescent="0.2">
      <c r="B18" s="5"/>
      <c r="C18" s="1" t="s">
        <v>13</v>
      </c>
      <c r="E18" s="15">
        <v>20000</v>
      </c>
      <c r="F18" s="15">
        <v>20000</v>
      </c>
      <c r="H18" s="15">
        <f>SUM(E18:G18)</f>
        <v>40000</v>
      </c>
      <c r="I18" s="5"/>
      <c r="K18" s="9">
        <f>+M16-K14-K16</f>
        <v>105000</v>
      </c>
      <c r="L18" s="31">
        <f>+K18*0.6</f>
        <v>63000</v>
      </c>
      <c r="M18" s="12"/>
    </row>
    <row r="19" spans="2:13" x14ac:dyDescent="0.15">
      <c r="B19" s="1" t="s">
        <v>14</v>
      </c>
      <c r="D19" s="10">
        <f>+SUM(D14:D18,D10)</f>
        <v>-660000</v>
      </c>
      <c r="E19" s="10">
        <f t="shared" ref="E19:H19" si="1">+SUM(E14:E18,E10)</f>
        <v>-4000</v>
      </c>
      <c r="F19" s="10">
        <f t="shared" si="1"/>
        <v>208000</v>
      </c>
      <c r="G19" s="10">
        <f t="shared" si="1"/>
        <v>270000</v>
      </c>
      <c r="H19" s="10">
        <f t="shared" si="1"/>
        <v>474000</v>
      </c>
      <c r="L19" s="1" t="s">
        <v>34</v>
      </c>
    </row>
    <row r="20" spans="2:13" x14ac:dyDescent="0.15">
      <c r="B20" s="1" t="s">
        <v>15</v>
      </c>
      <c r="D20" s="1">
        <v>1</v>
      </c>
      <c r="E20" s="3">
        <v>0.90910000000000002</v>
      </c>
      <c r="F20" s="3">
        <v>0.82640000000000002</v>
      </c>
      <c r="G20" s="3">
        <v>0.75129999999999997</v>
      </c>
      <c r="H20" s="3">
        <v>0.68300000000000005</v>
      </c>
    </row>
    <row r="21" spans="2:13" ht="12.75" thickBot="1" x14ac:dyDescent="0.2">
      <c r="D21" s="13">
        <f>+D19*D20</f>
        <v>-660000</v>
      </c>
      <c r="E21" s="13">
        <f>+E19*E20</f>
        <v>-3636.4</v>
      </c>
      <c r="F21" s="13">
        <f t="shared" ref="F21:H21" si="2">+F19*F20</f>
        <v>171891.20000000001</v>
      </c>
      <c r="G21" s="13">
        <f t="shared" si="2"/>
        <v>202851</v>
      </c>
      <c r="H21" s="13">
        <f t="shared" si="2"/>
        <v>323742</v>
      </c>
    </row>
    <row r="22" spans="2:13" ht="12.75" thickTop="1" x14ac:dyDescent="0.15">
      <c r="D22" s="16">
        <f>+SUM(D21:H21)</f>
        <v>34847.799999999988</v>
      </c>
      <c r="E22" s="1" t="s">
        <v>27</v>
      </c>
    </row>
  </sheetData>
  <mergeCells count="7">
    <mergeCell ref="B16:B18"/>
    <mergeCell ref="I16:I18"/>
    <mergeCell ref="K12:L12"/>
    <mergeCell ref="K13:L13"/>
    <mergeCell ref="K15:L15"/>
    <mergeCell ref="K16:L16"/>
    <mergeCell ref="K14:L14"/>
  </mergeCells>
  <phoneticPr fontId="3"/>
  <pageMargins left="0.25" right="0.25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 Fujisawa</dc:creator>
  <cp:lastModifiedBy>日本水産株式会社</cp:lastModifiedBy>
  <cp:lastPrinted>2015-06-09T22:22:49Z</cp:lastPrinted>
  <dcterms:created xsi:type="dcterms:W3CDTF">2015-06-09T21:24:29Z</dcterms:created>
  <dcterms:modified xsi:type="dcterms:W3CDTF">2015-06-09T23:12:48Z</dcterms:modified>
</cp:coreProperties>
</file>